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6552" activeTab="0"/>
  </bookViews>
  <sheets>
    <sheet name="報表程式" sheetId="1" r:id="rId1"/>
    <sheet name="編製說明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<sst xmlns="http://schemas.openxmlformats.org/spreadsheetml/2006/main" count="134" uniqueCount="71">
  <si>
    <t>阿美族</t>
  </si>
  <si>
    <t>泰雅族</t>
  </si>
  <si>
    <t>排灣族</t>
  </si>
  <si>
    <t>布農族</t>
  </si>
  <si>
    <t>魯凱族</t>
  </si>
  <si>
    <t>賽夏族</t>
  </si>
  <si>
    <t>邵族</t>
  </si>
  <si>
    <t>　填表</t>
  </si>
  <si>
    <t>六、</t>
  </si>
  <si>
    <t>一、</t>
  </si>
  <si>
    <t>二、</t>
  </si>
  <si>
    <r>
      <t>統計標準時間：以每學年度第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學期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月底之事實為準。</t>
    </r>
  </si>
  <si>
    <t>三、</t>
  </si>
  <si>
    <t>分類標準：</t>
  </si>
  <si>
    <r>
      <t>(</t>
    </r>
    <r>
      <rPr>
        <sz val="16"/>
        <color indexed="8"/>
        <rFont val="標楷體"/>
        <family val="4"/>
      </rPr>
      <t>二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 xml:space="preserve">橫項目：
</t>
    </r>
    <r>
      <rPr>
        <sz val="16"/>
        <color indexed="8"/>
        <rFont val="Times New Roman"/>
        <family val="1"/>
      </rPr>
      <t xml:space="preserve">        1.</t>
    </r>
    <r>
      <rPr>
        <sz val="16"/>
        <color indexed="8"/>
        <rFont val="標楷體"/>
        <family val="4"/>
      </rPr>
      <t xml:space="preserve">按學生數及上學年度畢業生數分。
</t>
    </r>
    <r>
      <rPr>
        <sz val="16"/>
        <color indexed="8"/>
        <rFont val="Times New Roman"/>
        <family val="1"/>
      </rPr>
      <t xml:space="preserve">        2.</t>
    </r>
    <r>
      <rPr>
        <sz val="16"/>
        <color indexed="8"/>
        <rFont val="標楷體"/>
        <family val="4"/>
      </rPr>
      <t>學程別按普通科、綜合高中、專業群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職業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科、實用技能學程及進修部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學校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 xml:space="preserve">分。
</t>
    </r>
    <r>
      <rPr>
        <sz val="16"/>
        <color indexed="8"/>
        <rFont val="Times New Roman"/>
        <family val="1"/>
      </rPr>
      <t xml:space="preserve">        3.</t>
    </r>
    <r>
      <rPr>
        <sz val="16"/>
        <color indexed="8"/>
        <rFont val="標楷體"/>
        <family val="4"/>
      </rPr>
      <t xml:space="preserve">學生數按學程別及性別分。
</t>
    </r>
    <r>
      <rPr>
        <sz val="16"/>
        <color indexed="8"/>
        <rFont val="Times New Roman"/>
        <family val="1"/>
      </rPr>
      <t xml:space="preserve">        4.</t>
    </r>
    <r>
      <rPr>
        <sz val="16"/>
        <color indexed="8"/>
        <rFont val="標楷體"/>
        <family val="4"/>
      </rPr>
      <t>上學年度畢業生數按學程別及性別分。</t>
    </r>
  </si>
  <si>
    <t>四、</t>
  </si>
  <si>
    <r>
      <t>統計項目定義：</t>
    </r>
  </si>
  <si>
    <r>
      <t>(</t>
    </r>
    <r>
      <rPr>
        <sz val="16"/>
        <color indexed="8"/>
        <rFont val="標楷體"/>
        <family val="4"/>
      </rPr>
      <t>一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原住民族別：係指經行政院核定之原住民族別項目。</t>
    </r>
  </si>
  <si>
    <t>五、</t>
  </si>
  <si>
    <r>
      <t>編送對象：本表編製一式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份，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份送本府主計處，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份自存。</t>
    </r>
  </si>
  <si>
    <r>
      <t>公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開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類</t>
    </r>
  </si>
  <si>
    <t>編製機關</t>
  </si>
  <si>
    <r>
      <t>學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年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報</t>
    </r>
  </si>
  <si>
    <r>
      <t>於次年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月底前編報</t>
    </r>
  </si>
  <si>
    <t>表　　號</t>
  </si>
  <si>
    <t>10411-01-14</t>
  </si>
  <si>
    <t>單位：人</t>
  </si>
  <si>
    <t>項目別分</t>
  </si>
  <si>
    <t>總計</t>
  </si>
  <si>
    <t>卑南族</t>
  </si>
  <si>
    <r>
      <t>鄒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曹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族</t>
    </r>
  </si>
  <si>
    <t>雅美族
或
達悟族</t>
  </si>
  <si>
    <t>噶瑪蘭族</t>
  </si>
  <si>
    <t>太魯閣族</t>
  </si>
  <si>
    <t>撒奇萊
雅族</t>
  </si>
  <si>
    <t>賽德克族</t>
  </si>
  <si>
    <t>拉阿魯哇族</t>
  </si>
  <si>
    <t>卡那卡那富族</t>
  </si>
  <si>
    <t>項目別</t>
  </si>
  <si>
    <t>學生數</t>
  </si>
  <si>
    <t>上學年度畢業生數</t>
  </si>
  <si>
    <t>按性別分</t>
  </si>
  <si>
    <t xml:space="preserve">  男</t>
  </si>
  <si>
    <t xml:space="preserve">  女</t>
  </si>
  <si>
    <t>按學程別及性別分</t>
  </si>
  <si>
    <r>
      <t xml:space="preserve">    </t>
    </r>
    <r>
      <rPr>
        <sz val="14"/>
        <color indexed="8"/>
        <rFont val="標楷體"/>
        <family val="4"/>
      </rPr>
      <t>普通科</t>
    </r>
  </si>
  <si>
    <t>計</t>
  </si>
  <si>
    <t>男</t>
  </si>
  <si>
    <t>女</t>
  </si>
  <si>
    <r>
      <t xml:space="preserve">    </t>
    </r>
    <r>
      <rPr>
        <sz val="14"/>
        <color indexed="8"/>
        <rFont val="標楷體"/>
        <family val="4"/>
      </rPr>
      <t>綜合高中</t>
    </r>
  </si>
  <si>
    <r>
      <t xml:space="preserve">    </t>
    </r>
    <r>
      <rPr>
        <sz val="14"/>
        <color indexed="8"/>
        <rFont val="標楷體"/>
        <family val="4"/>
      </rPr>
      <t>專業群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職業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科</t>
    </r>
  </si>
  <si>
    <r>
      <t xml:space="preserve">    </t>
    </r>
    <r>
      <rPr>
        <sz val="14"/>
        <color indexed="8"/>
        <rFont val="標楷體"/>
        <family val="4"/>
      </rPr>
      <t>實用技能學程</t>
    </r>
  </si>
  <si>
    <r>
      <t xml:space="preserve">    </t>
    </r>
    <r>
      <rPr>
        <sz val="14"/>
        <color indexed="8"/>
        <rFont val="標楷體"/>
        <family val="4"/>
      </rPr>
      <t>進修部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學校</t>
    </r>
    <r>
      <rPr>
        <sz val="14"/>
        <color indexed="8"/>
        <rFont val="Times New Roman"/>
        <family val="1"/>
      </rPr>
      <t>)</t>
    </r>
  </si>
  <si>
    <t>　審核</t>
  </si>
  <si>
    <t xml:space="preserve"> </t>
  </si>
  <si>
    <r>
      <t>填表說明：本表編製一式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份送本府主計處，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份自存。</t>
    </r>
  </si>
  <si>
    <r>
      <t>(</t>
    </r>
    <r>
      <rPr>
        <sz val="16"/>
        <color indexed="8"/>
        <rFont val="標楷體"/>
        <family val="4"/>
      </rPr>
      <t>二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原住民族學生數：凡我國原住民族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原住民族身分認定以戶籍謄本、族籍證明或戶口名簿有所註記者為準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 xml:space="preserve">，並具有公私立高級中等學
</t>
    </r>
    <r>
      <rPr>
        <sz val="16"/>
        <color indexed="8"/>
        <rFont val="Times New Roman"/>
        <family val="1"/>
      </rPr>
      <t xml:space="preserve">       </t>
    </r>
    <r>
      <rPr>
        <sz val="16"/>
        <color indexed="8"/>
        <rFont val="標楷體"/>
        <family val="4"/>
      </rPr>
      <t>校學藉之學生。</t>
    </r>
  </si>
  <si>
    <t>業務主管人員</t>
  </si>
  <si>
    <t>機關首長</t>
  </si>
  <si>
    <t>尚未申報族籍</t>
  </si>
  <si>
    <r>
      <t>(</t>
    </r>
    <r>
      <rPr>
        <sz val="16"/>
        <color indexed="8"/>
        <rFont val="標楷體"/>
        <family val="4"/>
      </rPr>
      <t>一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>縱項目：按阿美族、泰雅族、排灣族、布農族、卑南族、鄒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曹</t>
    </r>
    <r>
      <rPr>
        <sz val="16"/>
        <color indexed="8"/>
        <rFont val="Times New Roman"/>
        <family val="1"/>
      </rPr>
      <t>)</t>
    </r>
    <r>
      <rPr>
        <sz val="16"/>
        <color indexed="8"/>
        <rFont val="標楷體"/>
        <family val="4"/>
      </rPr>
      <t xml:space="preserve">族、魯凱族、賽夏族、雅美族或達悟族、噶瑪蘭族、太魯閣族、
</t>
    </r>
    <r>
      <rPr>
        <sz val="16"/>
        <color indexed="8"/>
        <rFont val="Times New Roman"/>
        <family val="1"/>
      </rPr>
      <t xml:space="preserve">       </t>
    </r>
    <r>
      <rPr>
        <sz val="16"/>
        <color indexed="8"/>
        <rFont val="標楷體"/>
        <family val="4"/>
      </rPr>
      <t>撒奇萊雅族、賽德克族、拉阿魯哇族、卡那卡那富族及</t>
    </r>
    <r>
      <rPr>
        <sz val="16"/>
        <color indexed="10"/>
        <rFont val="標楷體"/>
        <family val="4"/>
      </rPr>
      <t>尚未申報族籍</t>
    </r>
    <r>
      <rPr>
        <sz val="16"/>
        <color indexed="8"/>
        <rFont val="標楷體"/>
        <family val="4"/>
      </rPr>
      <t>分。</t>
    </r>
  </si>
  <si>
    <t>金門縣高級中等學校原住民學生數－族別編製說明</t>
  </si>
  <si>
    <r>
      <t>統計範圍及對象：凡在本縣</t>
    </r>
    <r>
      <rPr>
        <sz val="16"/>
        <color indexed="8"/>
        <rFont val="標楷體"/>
        <family val="4"/>
      </rPr>
      <t>轄區內之公私立高級中等學校之原住民學生及畢業生均為統計對象。</t>
    </r>
  </si>
  <si>
    <r>
      <t>資料蒐集方法及編製程序：依據本縣</t>
    </r>
    <r>
      <rPr>
        <sz val="16"/>
        <color indexed="8"/>
        <rFont val="標楷體"/>
        <family val="4"/>
      </rPr>
      <t>轄區內各公私立高級中等學校填報教育部「高級中等學校公務與調查統計報表網路報送系統」資
料，經審核後彙編。</t>
    </r>
  </si>
  <si>
    <t>金門縣高級中等學校原住民學生數－族別</t>
  </si>
  <si>
    <r>
      <t>金門縣政府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教育處</t>
    </r>
    <r>
      <rPr>
        <sz val="14"/>
        <color indexed="8"/>
        <rFont val="Times New Roman"/>
        <family val="1"/>
      </rPr>
      <t>)</t>
    </r>
  </si>
  <si>
    <t>金門縣高級中等學校原住民學生數－族別(續)</t>
  </si>
  <si>
    <r>
      <t>資料來源：依據本縣</t>
    </r>
    <r>
      <rPr>
        <sz val="12"/>
        <color indexed="8"/>
        <rFont val="標楷體"/>
        <family val="4"/>
      </rPr>
      <t>轄區內各公私立高級中等學校填報教育部「高級中等學校公務與調查統計報表網路報送系統」之資料彙編。</t>
    </r>
  </si>
  <si>
    <r>
      <t xml:space="preserve">                                </t>
    </r>
    <r>
      <rPr>
        <sz val="12"/>
        <color indexed="8"/>
        <rFont val="標楷體"/>
        <family val="4"/>
      </rPr>
      <t>中華民國</t>
    </r>
    <r>
      <rPr>
        <sz val="12"/>
        <color indexed="8"/>
        <rFont val="Times New Roman"/>
        <family val="1"/>
      </rPr>
      <t xml:space="preserve">  110  </t>
    </r>
    <r>
      <rPr>
        <sz val="12"/>
        <color indexed="8"/>
        <rFont val="標楷體"/>
        <family val="4"/>
      </rPr>
      <t>學年度</t>
    </r>
  </si>
  <si>
    <r>
      <t>中華民國</t>
    </r>
    <r>
      <rPr>
        <sz val="12"/>
        <color indexed="8"/>
        <rFont val="Times New Roman"/>
        <family val="1"/>
      </rPr>
      <t xml:space="preserve"> 111 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 xml:space="preserve"> 5 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 xml:space="preserve"> 18 </t>
    </r>
    <r>
      <rPr>
        <sz val="12"/>
        <color indexed="8"/>
        <rFont val="標楷體"/>
        <family val="4"/>
      </rPr>
      <t>日編製</t>
    </r>
  </si>
  <si>
    <t>主辦統計人員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</si>
</sst>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1">
    <font>
      <sz val="12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標楷體"/>
      <family val="4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20"/>
      <color indexed="8"/>
      <name val="標楷體"/>
      <family val="4"/>
    </font>
    <font>
      <sz val="20"/>
      <color indexed="8"/>
      <name val="Times New Roman"/>
      <family val="1"/>
    </font>
    <font>
      <sz val="12"/>
      <name val="標楷體"/>
      <family val="4"/>
    </font>
    <font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9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41" fontId="3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50" fillId="0" borderId="13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tabSelected="1" zoomScale="75" zoomScaleNormal="75" zoomScalePageLayoutView="0" workbookViewId="0" topLeftCell="A46">
      <selection activeCell="G54" sqref="G54:I54"/>
    </sheetView>
  </sheetViews>
  <sheetFormatPr defaultColWidth="9.00390625" defaultRowHeight="16.5"/>
  <cols>
    <col min="1" max="1" width="22.625" style="13" customWidth="1"/>
    <col min="2" max="2" width="4.625" style="13" customWidth="1"/>
    <col min="3" max="20" width="10.00390625" style="13" customWidth="1"/>
    <col min="21" max="21" width="22.625" style="13" customWidth="1"/>
    <col min="22" max="22" width="5.625" style="13" customWidth="1"/>
    <col min="23" max="40" width="10.00390625" style="13" customWidth="1"/>
    <col min="41" max="16384" width="9.00390625" style="13" customWidth="1"/>
  </cols>
  <sheetData>
    <row r="1" spans="1:20" ht="19.5">
      <c r="A1" s="11" t="s">
        <v>20</v>
      </c>
      <c r="B1" s="12"/>
      <c r="I1" s="14"/>
      <c r="J1" s="14"/>
      <c r="K1" s="14"/>
      <c r="L1" s="14"/>
      <c r="M1" s="14"/>
      <c r="N1" s="14"/>
      <c r="O1" s="14"/>
      <c r="P1" s="71" t="s">
        <v>21</v>
      </c>
      <c r="Q1" s="72"/>
      <c r="R1" s="50" t="s">
        <v>65</v>
      </c>
      <c r="S1" s="51"/>
      <c r="T1" s="49"/>
    </row>
    <row r="2" spans="1:20" ht="19.5">
      <c r="A2" s="11" t="s">
        <v>22</v>
      </c>
      <c r="B2" s="15" t="s">
        <v>23</v>
      </c>
      <c r="C2" s="16"/>
      <c r="D2" s="16"/>
      <c r="E2" s="16"/>
      <c r="F2" s="16"/>
      <c r="G2" s="16"/>
      <c r="H2" s="16"/>
      <c r="I2" s="17"/>
      <c r="J2" s="17"/>
      <c r="K2" s="17"/>
      <c r="L2" s="17"/>
      <c r="M2" s="17"/>
      <c r="N2" s="17"/>
      <c r="O2" s="17"/>
      <c r="P2" s="69" t="s">
        <v>24</v>
      </c>
      <c r="Q2" s="68"/>
      <c r="R2" s="52" t="s">
        <v>25</v>
      </c>
      <c r="S2" s="53"/>
      <c r="T2" s="54"/>
    </row>
    <row r="3" spans="1:20" ht="33" customHeight="1">
      <c r="A3" s="55" t="s">
        <v>64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20" customFormat="1" ht="18.75" customHeight="1">
      <c r="A4" s="57" t="s">
        <v>68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18"/>
      <c r="T4" s="45" t="s">
        <v>26</v>
      </c>
    </row>
    <row r="5" spans="1:20" s="24" customFormat="1" ht="59.25" customHeight="1">
      <c r="A5" s="48" t="s">
        <v>27</v>
      </c>
      <c r="B5" s="49"/>
      <c r="C5" s="21" t="s">
        <v>28</v>
      </c>
      <c r="D5" s="22" t="s">
        <v>0</v>
      </c>
      <c r="E5" s="22" t="s">
        <v>1</v>
      </c>
      <c r="F5" s="22" t="s">
        <v>2</v>
      </c>
      <c r="G5" s="22" t="s">
        <v>3</v>
      </c>
      <c r="H5" s="22" t="s">
        <v>29</v>
      </c>
      <c r="I5" s="22" t="s">
        <v>30</v>
      </c>
      <c r="J5" s="22" t="s">
        <v>4</v>
      </c>
      <c r="K5" s="22" t="s">
        <v>5</v>
      </c>
      <c r="L5" s="22" t="s">
        <v>31</v>
      </c>
      <c r="M5" s="22" t="s">
        <v>6</v>
      </c>
      <c r="N5" s="23" t="s">
        <v>32</v>
      </c>
      <c r="O5" s="23" t="s">
        <v>33</v>
      </c>
      <c r="P5" s="23" t="s">
        <v>34</v>
      </c>
      <c r="Q5" s="23" t="s">
        <v>35</v>
      </c>
      <c r="R5" s="23" t="s">
        <v>36</v>
      </c>
      <c r="S5" s="23" t="s">
        <v>37</v>
      </c>
      <c r="T5" s="46" t="s">
        <v>59</v>
      </c>
    </row>
    <row r="6" spans="1:20" s="28" customFormat="1" ht="26.25" customHeight="1">
      <c r="A6" s="25" t="s">
        <v>39</v>
      </c>
      <c r="B6" s="26"/>
      <c r="C6" s="27">
        <f>_xlfn.COMPOUNDVALUE(1)</f>
        <v>16</v>
      </c>
      <c r="D6" s="27">
        <f>_xlfn.COMPOUNDVALUE(2)</f>
        <v>7</v>
      </c>
      <c r="E6" s="27">
        <f>_xlfn.COMPOUNDVALUE(3)</f>
        <v>0</v>
      </c>
      <c r="F6" s="27">
        <f>_xlfn.COMPOUNDVALUE(4)</f>
        <v>4</v>
      </c>
      <c r="G6" s="27">
        <f>_xlfn.COMPOUNDVALUE(5)</f>
        <v>3</v>
      </c>
      <c r="H6" s="27">
        <v>0</v>
      </c>
      <c r="I6" s="27">
        <f>_xlfn.COMPOUNDVALUE(6)</f>
        <v>1</v>
      </c>
      <c r="J6" s="27">
        <v>0</v>
      </c>
      <c r="K6" s="27">
        <f>_xlfn.COMPOUNDVALUE(7)</f>
        <v>0</v>
      </c>
      <c r="L6" s="27">
        <v>0</v>
      </c>
      <c r="M6" s="27">
        <v>0</v>
      </c>
      <c r="N6" s="27">
        <v>0</v>
      </c>
      <c r="O6" s="27">
        <f>_xlfn.COMPOUNDVALUE(8)</f>
        <v>1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 s="28" customFormat="1" ht="26.25" customHeight="1">
      <c r="A7" s="29" t="s">
        <v>41</v>
      </c>
      <c r="B7" s="30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26.25" customHeight="1">
      <c r="A8" s="31" t="s">
        <v>42</v>
      </c>
      <c r="B8" s="30"/>
      <c r="C8" s="27">
        <f>_xlfn.COMPOUNDVALUE(9)</f>
        <v>7</v>
      </c>
      <c r="D8" s="27">
        <f>_xlfn.COMPOUNDVALUE(10)</f>
        <v>4</v>
      </c>
      <c r="E8" s="27">
        <f>_xlfn.COMPOUNDVALUE(11)</f>
        <v>0</v>
      </c>
      <c r="F8" s="27">
        <f>_xlfn.COMPOUNDVALUE(12)</f>
        <v>0</v>
      </c>
      <c r="G8" s="27">
        <f>_xlfn.COMPOUNDVALUE(13)</f>
        <v>2</v>
      </c>
      <c r="H8" s="27">
        <v>0</v>
      </c>
      <c r="I8" s="27">
        <f>_xlfn.COMPOUNDVALUE(14)</f>
        <v>0</v>
      </c>
      <c r="J8" s="27">
        <v>0</v>
      </c>
      <c r="K8" s="27">
        <f>_xlfn.COMPOUNDVALUE(15)</f>
        <v>0</v>
      </c>
      <c r="L8" s="27">
        <v>0</v>
      </c>
      <c r="M8" s="27">
        <v>0</v>
      </c>
      <c r="N8" s="27">
        <v>0</v>
      </c>
      <c r="O8" s="27">
        <f>_xlfn.COMPOUNDVALUE(16)</f>
        <v>1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 s="28" customFormat="1" ht="26.25" customHeight="1">
      <c r="A9" s="31" t="s">
        <v>43</v>
      </c>
      <c r="B9" s="30"/>
      <c r="C9" s="27">
        <f>_xlfn.COMPOUNDVALUE(17)</f>
        <v>9</v>
      </c>
      <c r="D9" s="27">
        <f>_xlfn.COMPOUNDVALUE(18)</f>
        <v>3</v>
      </c>
      <c r="E9" s="27">
        <f>_xlfn.COMPOUNDVALUE(19)</f>
        <v>0</v>
      </c>
      <c r="F9" s="27">
        <f>_xlfn.COMPOUNDVALUE(20)</f>
        <v>4</v>
      </c>
      <c r="G9" s="27">
        <f>_xlfn.COMPOUNDVALUE(21)</f>
        <v>1</v>
      </c>
      <c r="H9" s="27">
        <v>0</v>
      </c>
      <c r="I9" s="27">
        <f>_xlfn.COMPOUNDVALUE(22)</f>
        <v>1</v>
      </c>
      <c r="J9" s="27">
        <v>0</v>
      </c>
      <c r="K9" s="27">
        <f>_xlfn.COMPOUNDVALUE(23)</f>
        <v>0</v>
      </c>
      <c r="L9" s="27">
        <v>0</v>
      </c>
      <c r="M9" s="27">
        <v>0</v>
      </c>
      <c r="N9" s="27">
        <v>0</v>
      </c>
      <c r="O9" s="27">
        <f>_xlfn.COMPOUNDVALUE(24)</f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s="28" customFormat="1" ht="26.25" customHeight="1">
      <c r="A10" s="29" t="s">
        <v>44</v>
      </c>
      <c r="B10" s="30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26.25" customHeight="1">
      <c r="A11" s="32" t="s">
        <v>45</v>
      </c>
      <c r="B11" s="30" t="s">
        <v>46</v>
      </c>
      <c r="C11" s="27">
        <f>_xlfn.COMPOUNDVALUE(25)</f>
        <v>7</v>
      </c>
      <c r="D11" s="27">
        <f>_xlfn.COMPOUNDVALUE(26)</f>
        <v>2</v>
      </c>
      <c r="E11" s="27">
        <v>0</v>
      </c>
      <c r="F11" s="27">
        <f>_xlfn.COMPOUNDVALUE(27)</f>
        <v>3</v>
      </c>
      <c r="G11" s="27">
        <f>_xlfn.COMPOUNDVALUE(28)</f>
        <v>2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</row>
    <row r="12" spans="1:20" s="28" customFormat="1" ht="26.25" customHeight="1">
      <c r="A12" s="32"/>
      <c r="B12" s="30" t="s">
        <v>47</v>
      </c>
      <c r="C12" s="27">
        <f>_xlfn.COMPOUNDVALUE(29)</f>
        <v>2</v>
      </c>
      <c r="D12" s="27">
        <f>_xlfn.COMPOUNDVALUE(30)</f>
        <v>0</v>
      </c>
      <c r="E12" s="27">
        <v>0</v>
      </c>
      <c r="F12" s="27">
        <f>_xlfn.COMPOUNDVALUE(31)</f>
        <v>0</v>
      </c>
      <c r="G12" s="27">
        <f>_xlfn.COMPOUNDVALUE(32)</f>
        <v>2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s="28" customFormat="1" ht="26.25" customHeight="1">
      <c r="A13" s="32"/>
      <c r="B13" s="30" t="s">
        <v>48</v>
      </c>
      <c r="C13" s="27">
        <f>_xlfn.COMPOUNDVALUE(33)</f>
        <v>5</v>
      </c>
      <c r="D13" s="27">
        <f>_xlfn.COMPOUNDVALUE(34)</f>
        <v>2</v>
      </c>
      <c r="E13" s="27">
        <v>0</v>
      </c>
      <c r="F13" s="27">
        <f>_xlfn.COMPOUNDVALUE(35)</f>
        <v>3</v>
      </c>
      <c r="G13" s="27">
        <f>_xlfn.COMPOUNDVALUE(36)</f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1:20" s="28" customFormat="1" ht="26.25" customHeight="1">
      <c r="A14" s="32" t="s">
        <v>49</v>
      </c>
      <c r="B14" s="30" t="s">
        <v>46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s="28" customFormat="1" ht="26.25" customHeight="1">
      <c r="A15" s="32"/>
      <c r="B15" s="30" t="s">
        <v>47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</row>
    <row r="16" spans="1:20" s="28" customFormat="1" ht="26.25" customHeight="1">
      <c r="A16" s="32"/>
      <c r="B16" s="30" t="s">
        <v>48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</row>
    <row r="17" spans="1:20" s="28" customFormat="1" ht="26.25" customHeight="1">
      <c r="A17" s="33" t="s">
        <v>50</v>
      </c>
      <c r="B17" s="30" t="s">
        <v>46</v>
      </c>
      <c r="C17" s="27">
        <f>_xlfn.COMPOUNDVALUE(37)</f>
        <v>9</v>
      </c>
      <c r="D17" s="27">
        <f>_xlfn.COMPOUNDVALUE(38)</f>
        <v>5</v>
      </c>
      <c r="E17" s="27">
        <f>_xlfn.COMPOUNDVALUE(39)</f>
        <v>0</v>
      </c>
      <c r="F17" s="27">
        <f>_xlfn.COMPOUNDVALUE(40)</f>
        <v>1</v>
      </c>
      <c r="G17" s="27">
        <f>_xlfn.COMPOUNDVALUE(41)</f>
        <v>1</v>
      </c>
      <c r="H17" s="27">
        <v>0</v>
      </c>
      <c r="I17" s="27">
        <f>_xlfn.COMPOUNDVALUE(42)</f>
        <v>1</v>
      </c>
      <c r="J17" s="27">
        <v>0</v>
      </c>
      <c r="K17" s="27">
        <f>_xlfn.COMPOUNDVALUE(43)</f>
        <v>0</v>
      </c>
      <c r="L17" s="27">
        <v>0</v>
      </c>
      <c r="M17" s="27">
        <v>0</v>
      </c>
      <c r="N17" s="27">
        <v>0</v>
      </c>
      <c r="O17" s="27">
        <f>_xlfn.COMPOUNDVALUE(44)</f>
        <v>1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s="28" customFormat="1" ht="26.25" customHeight="1">
      <c r="A18" s="32"/>
      <c r="B18" s="30" t="s">
        <v>47</v>
      </c>
      <c r="C18" s="27">
        <f>_xlfn.COMPOUNDVALUE(45)</f>
        <v>5</v>
      </c>
      <c r="D18" s="27">
        <f>_xlfn.COMPOUNDVALUE(46)</f>
        <v>4</v>
      </c>
      <c r="E18" s="27">
        <f>_xlfn.COMPOUNDVALUE(47)</f>
        <v>0</v>
      </c>
      <c r="F18" s="27">
        <f>_xlfn.COMPOUNDVALUE(48)</f>
        <v>0</v>
      </c>
      <c r="G18" s="27">
        <f>_xlfn.COMPOUNDVALUE(49)</f>
        <v>0</v>
      </c>
      <c r="H18" s="27">
        <v>0</v>
      </c>
      <c r="I18" s="27">
        <f>_xlfn.COMPOUNDVALUE(50)</f>
        <v>0</v>
      </c>
      <c r="J18" s="27">
        <v>0</v>
      </c>
      <c r="K18" s="27">
        <f>_xlfn.COMPOUNDVALUE(51)</f>
        <v>0</v>
      </c>
      <c r="L18" s="27">
        <v>0</v>
      </c>
      <c r="M18" s="27">
        <v>0</v>
      </c>
      <c r="N18" s="27">
        <v>0</v>
      </c>
      <c r="O18" s="27">
        <f>_xlfn.COMPOUNDVALUE(52)</f>
        <v>1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s="28" customFormat="1" ht="26.25" customHeight="1">
      <c r="A19" s="32"/>
      <c r="B19" s="30" t="s">
        <v>48</v>
      </c>
      <c r="C19" s="27">
        <f>_xlfn.COMPOUNDVALUE(53)</f>
        <v>4</v>
      </c>
      <c r="D19" s="27">
        <f>_xlfn.COMPOUNDVALUE(54)</f>
        <v>1</v>
      </c>
      <c r="E19" s="27">
        <f>_xlfn.COMPOUNDVALUE(55)</f>
        <v>0</v>
      </c>
      <c r="F19" s="27">
        <f>_xlfn.COMPOUNDVALUE(56)</f>
        <v>1</v>
      </c>
      <c r="G19" s="27">
        <f>_xlfn.COMPOUNDVALUE(57)</f>
        <v>1</v>
      </c>
      <c r="H19" s="27">
        <v>0</v>
      </c>
      <c r="I19" s="27">
        <f>_xlfn.COMPOUNDVALUE(58)</f>
        <v>1</v>
      </c>
      <c r="J19" s="27">
        <v>0</v>
      </c>
      <c r="K19" s="27">
        <f>_xlfn.COMPOUNDVALUE(59)</f>
        <v>0</v>
      </c>
      <c r="L19" s="27">
        <v>0</v>
      </c>
      <c r="M19" s="27">
        <v>0</v>
      </c>
      <c r="N19" s="27">
        <v>0</v>
      </c>
      <c r="O19" s="27">
        <f>_xlfn.COMPOUNDVALUE(60)</f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</row>
    <row r="20" spans="1:20" s="28" customFormat="1" ht="26.25" customHeight="1">
      <c r="A20" s="32" t="s">
        <v>51</v>
      </c>
      <c r="B20" s="30" t="s">
        <v>46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</row>
    <row r="21" spans="1:20" s="28" customFormat="1" ht="26.25" customHeight="1">
      <c r="A21" s="32"/>
      <c r="B21" s="30" t="s">
        <v>47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s="28" customFormat="1" ht="26.25" customHeight="1">
      <c r="A22" s="32"/>
      <c r="B22" s="30" t="s">
        <v>48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s="28" customFormat="1" ht="26.25" customHeight="1">
      <c r="A23" s="32" t="s">
        <v>52</v>
      </c>
      <c r="B23" s="30" t="s">
        <v>46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</row>
    <row r="24" spans="1:20" s="28" customFormat="1" ht="26.25" customHeight="1">
      <c r="A24" s="32"/>
      <c r="B24" s="30" t="s">
        <v>47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</row>
    <row r="25" spans="1:20" s="28" customFormat="1" ht="26.25" customHeight="1">
      <c r="A25" s="34"/>
      <c r="B25" s="35" t="s">
        <v>48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</row>
    <row r="26" spans="1:40" ht="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9" spans="1:20" ht="19.5">
      <c r="A29" s="11" t="s">
        <v>20</v>
      </c>
      <c r="B29" s="12"/>
      <c r="I29" s="14"/>
      <c r="J29" s="14"/>
      <c r="K29" s="14"/>
      <c r="L29" s="14"/>
      <c r="M29" s="14"/>
      <c r="N29" s="14"/>
      <c r="O29" s="14"/>
      <c r="P29" s="71" t="s">
        <v>21</v>
      </c>
      <c r="Q29" s="72"/>
      <c r="R29" s="50" t="s">
        <v>65</v>
      </c>
      <c r="S29" s="51"/>
      <c r="T29" s="49"/>
    </row>
    <row r="30" spans="1:20" ht="19.5">
      <c r="A30" s="11" t="s">
        <v>22</v>
      </c>
      <c r="B30" s="15" t="s">
        <v>23</v>
      </c>
      <c r="C30" s="16"/>
      <c r="D30" s="16"/>
      <c r="E30" s="16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69" t="s">
        <v>24</v>
      </c>
      <c r="Q30" s="68"/>
      <c r="R30" s="52" t="s">
        <v>25</v>
      </c>
      <c r="S30" s="53"/>
      <c r="T30" s="54"/>
    </row>
    <row r="31" spans="1:20" ht="27.75">
      <c r="A31" s="55" t="s">
        <v>66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</row>
    <row r="32" spans="1:20" ht="18">
      <c r="A32" s="57" t="s">
        <v>68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18"/>
      <c r="T32" s="45" t="s">
        <v>26</v>
      </c>
    </row>
    <row r="33" spans="1:20" ht="59.25">
      <c r="A33" s="48" t="s">
        <v>38</v>
      </c>
      <c r="B33" s="49"/>
      <c r="C33" s="21" t="s">
        <v>28</v>
      </c>
      <c r="D33" s="22" t="s">
        <v>0</v>
      </c>
      <c r="E33" s="22" t="s">
        <v>1</v>
      </c>
      <c r="F33" s="22" t="s">
        <v>2</v>
      </c>
      <c r="G33" s="22" t="s">
        <v>3</v>
      </c>
      <c r="H33" s="22" t="s">
        <v>29</v>
      </c>
      <c r="I33" s="22" t="s">
        <v>30</v>
      </c>
      <c r="J33" s="22" t="s">
        <v>4</v>
      </c>
      <c r="K33" s="22" t="s">
        <v>5</v>
      </c>
      <c r="L33" s="22" t="s">
        <v>31</v>
      </c>
      <c r="M33" s="22" t="s">
        <v>6</v>
      </c>
      <c r="N33" s="23" t="s">
        <v>32</v>
      </c>
      <c r="O33" s="23" t="s">
        <v>33</v>
      </c>
      <c r="P33" s="23" t="s">
        <v>34</v>
      </c>
      <c r="Q33" s="23" t="s">
        <v>35</v>
      </c>
      <c r="R33" s="23" t="s">
        <v>36</v>
      </c>
      <c r="S33" s="23" t="s">
        <v>37</v>
      </c>
      <c r="T33" s="46" t="s">
        <v>59</v>
      </c>
    </row>
    <row r="34" spans="1:20" ht="26.25" customHeight="1">
      <c r="A34" s="25" t="s">
        <v>40</v>
      </c>
      <c r="B34" s="26"/>
      <c r="C34" s="27">
        <f>_xlfn.COMPOUNDVALUE(61)</f>
        <v>7</v>
      </c>
      <c r="D34" s="27">
        <f>_xlfn.COMPOUNDVALUE(62)</f>
        <v>5</v>
      </c>
      <c r="E34" s="27">
        <f>_xlfn.COMPOUNDVALUE(63)</f>
        <v>0</v>
      </c>
      <c r="F34" s="27">
        <f>_xlfn.COMPOUNDVALUE(64)</f>
        <v>1</v>
      </c>
      <c r="G34" s="27">
        <f>_xlfn.COMPOUNDVALUE(65)</f>
        <v>0</v>
      </c>
      <c r="H34" s="27">
        <v>0</v>
      </c>
      <c r="I34" s="27">
        <f>_xlfn.COMPOUNDVALUE(66)</f>
        <v>0</v>
      </c>
      <c r="J34" s="27">
        <v>0</v>
      </c>
      <c r="K34" s="27">
        <f>_xlfn.COMPOUNDVALUE(67)</f>
        <v>1</v>
      </c>
      <c r="L34" s="27">
        <v>0</v>
      </c>
      <c r="M34" s="27">
        <v>0</v>
      </c>
      <c r="N34" s="27">
        <v>0</v>
      </c>
      <c r="O34" s="27">
        <f>_xlfn.COMPOUNDVALUE(68)</f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26.25" customHeight="1">
      <c r="A35" s="29" t="s">
        <v>41</v>
      </c>
      <c r="B35" s="30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ht="26.25" customHeight="1">
      <c r="A36" s="31" t="s">
        <v>42</v>
      </c>
      <c r="B36" s="30"/>
      <c r="C36" s="27">
        <f>_xlfn.COMPOUNDVALUE(69)</f>
        <v>0</v>
      </c>
      <c r="D36" s="27">
        <f>_xlfn.COMPOUNDVALUE(70)</f>
        <v>0</v>
      </c>
      <c r="E36" s="27">
        <f>_xlfn.COMPOUNDVALUE(71)</f>
        <v>0</v>
      </c>
      <c r="F36" s="27">
        <f>_xlfn.COMPOUNDVALUE(72)</f>
        <v>0</v>
      </c>
      <c r="G36" s="27">
        <f>_xlfn.COMPOUNDVALUE(73)</f>
        <v>0</v>
      </c>
      <c r="H36" s="27">
        <v>0</v>
      </c>
      <c r="I36" s="27">
        <f>_xlfn.COMPOUNDVALUE(74)</f>
        <v>0</v>
      </c>
      <c r="J36" s="27">
        <v>0</v>
      </c>
      <c r="K36" s="27">
        <f>_xlfn.COMPOUNDVALUE(75)</f>
        <v>0</v>
      </c>
      <c r="L36" s="27">
        <v>0</v>
      </c>
      <c r="M36" s="27">
        <v>0</v>
      </c>
      <c r="N36" s="27">
        <v>0</v>
      </c>
      <c r="O36" s="27">
        <f>_xlfn.COMPOUNDVALUE(76)</f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</row>
    <row r="37" spans="1:20" ht="26.25" customHeight="1">
      <c r="A37" s="31" t="s">
        <v>43</v>
      </c>
      <c r="B37" s="30"/>
      <c r="C37" s="27">
        <f>_xlfn.COMPOUNDVALUE(77)</f>
        <v>7</v>
      </c>
      <c r="D37" s="27">
        <f>_xlfn.COMPOUNDVALUE(78)</f>
        <v>5</v>
      </c>
      <c r="E37" s="27">
        <f>_xlfn.COMPOUNDVALUE(79)</f>
        <v>0</v>
      </c>
      <c r="F37" s="27">
        <f>_xlfn.COMPOUNDVALUE(80)</f>
        <v>1</v>
      </c>
      <c r="G37" s="27">
        <f>_xlfn.COMPOUNDVALUE(81)</f>
        <v>0</v>
      </c>
      <c r="H37" s="27">
        <v>0</v>
      </c>
      <c r="I37" s="27">
        <f>_xlfn.COMPOUNDVALUE(82)</f>
        <v>0</v>
      </c>
      <c r="J37" s="27">
        <v>0</v>
      </c>
      <c r="K37" s="27">
        <f>_xlfn.COMPOUNDVALUE(83)</f>
        <v>1</v>
      </c>
      <c r="L37" s="27">
        <v>0</v>
      </c>
      <c r="M37" s="27">
        <v>0</v>
      </c>
      <c r="N37" s="27">
        <v>0</v>
      </c>
      <c r="O37" s="27">
        <f>_xlfn.COMPOUNDVALUE(84)</f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</row>
    <row r="38" spans="1:20" ht="26.25" customHeight="1">
      <c r="A38" s="29" t="s">
        <v>44</v>
      </c>
      <c r="B38" s="30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6.25" customHeight="1">
      <c r="A39" s="32" t="s">
        <v>45</v>
      </c>
      <c r="B39" s="30" t="s">
        <v>46</v>
      </c>
      <c r="C39" s="27">
        <f>_xlfn.COMPOUNDVALUE(85)</f>
        <v>1</v>
      </c>
      <c r="D39" s="27">
        <f>_xlfn.COMPOUNDVALUE(86)</f>
        <v>1</v>
      </c>
      <c r="E39" s="27">
        <v>0</v>
      </c>
      <c r="F39" s="27">
        <f>_xlfn.COMPOUNDVALUE(87)</f>
        <v>0</v>
      </c>
      <c r="G39" s="27">
        <f>_xlfn.COMPOUNDVALUE(88)</f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1:20" ht="26.25" customHeight="1">
      <c r="A40" s="32"/>
      <c r="B40" s="30" t="s">
        <v>47</v>
      </c>
      <c r="C40" s="27">
        <f>_xlfn.COMPOUNDVALUE(89)</f>
        <v>0</v>
      </c>
      <c r="D40" s="27">
        <f>_xlfn.COMPOUNDVALUE(90)</f>
        <v>0</v>
      </c>
      <c r="E40" s="27">
        <v>0</v>
      </c>
      <c r="F40" s="27">
        <f>_xlfn.COMPOUNDVALUE(91)</f>
        <v>0</v>
      </c>
      <c r="G40" s="27">
        <f>_xlfn.COMPOUNDVALUE(92)</f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</row>
    <row r="41" spans="1:20" ht="26.25" customHeight="1">
      <c r="A41" s="32"/>
      <c r="B41" s="30" t="s">
        <v>48</v>
      </c>
      <c r="C41" s="27">
        <f>_xlfn.COMPOUNDVALUE(93)</f>
        <v>1</v>
      </c>
      <c r="D41" s="27">
        <f>_xlfn.COMPOUNDVALUE(94)</f>
        <v>1</v>
      </c>
      <c r="E41" s="27">
        <v>0</v>
      </c>
      <c r="F41" s="27">
        <f>_xlfn.COMPOUNDVALUE(95)</f>
        <v>0</v>
      </c>
      <c r="G41" s="27">
        <f>_xlfn.COMPOUNDVALUE(96)</f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26.25" customHeight="1">
      <c r="A42" s="32" t="s">
        <v>49</v>
      </c>
      <c r="B42" s="30" t="s">
        <v>46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ht="26.25" customHeight="1">
      <c r="A43" s="32"/>
      <c r="B43" s="30" t="s">
        <v>47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</row>
    <row r="44" spans="1:20" ht="26.25" customHeight="1">
      <c r="A44" s="32"/>
      <c r="B44" s="30" t="s">
        <v>48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</row>
    <row r="45" spans="1:20" ht="26.25" customHeight="1">
      <c r="A45" s="33" t="s">
        <v>50</v>
      </c>
      <c r="B45" s="30" t="s">
        <v>46</v>
      </c>
      <c r="C45" s="27">
        <f>_xlfn.COMPOUNDVALUE(97)</f>
        <v>6</v>
      </c>
      <c r="D45" s="27">
        <f>_xlfn.COMPOUNDVALUE(98)</f>
        <v>4</v>
      </c>
      <c r="E45" s="27">
        <f>_xlfn.COMPOUNDVALUE(99)</f>
        <v>0</v>
      </c>
      <c r="F45" s="27">
        <f>_xlfn.COMPOUNDVALUE(100)</f>
        <v>1</v>
      </c>
      <c r="G45" s="27">
        <f>_xlfn.COMPOUNDVALUE(101)</f>
        <v>0</v>
      </c>
      <c r="H45" s="27">
        <v>0</v>
      </c>
      <c r="I45" s="27">
        <f>_xlfn.COMPOUNDVALUE(102)</f>
        <v>0</v>
      </c>
      <c r="J45" s="27">
        <v>0</v>
      </c>
      <c r="K45" s="27">
        <f>_xlfn.COMPOUNDVALUE(103)</f>
        <v>1</v>
      </c>
      <c r="L45" s="27">
        <v>0</v>
      </c>
      <c r="M45" s="27">
        <v>0</v>
      </c>
      <c r="N45" s="27">
        <v>0</v>
      </c>
      <c r="O45" s="27">
        <f>_xlfn.COMPOUNDVALUE(104)</f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</row>
    <row r="46" spans="1:20" ht="26.25" customHeight="1">
      <c r="A46" s="32"/>
      <c r="B46" s="30" t="s">
        <v>47</v>
      </c>
      <c r="C46" s="27">
        <f>_xlfn.COMPOUNDVALUE(105)</f>
        <v>0</v>
      </c>
      <c r="D46" s="27">
        <f>_xlfn.COMPOUNDVALUE(106)</f>
        <v>0</v>
      </c>
      <c r="E46" s="27">
        <f>_xlfn.COMPOUNDVALUE(107)</f>
        <v>0</v>
      </c>
      <c r="F46" s="27">
        <f>_xlfn.COMPOUNDVALUE(108)</f>
        <v>0</v>
      </c>
      <c r="G46" s="27">
        <f>_xlfn.COMPOUNDVALUE(109)</f>
        <v>0</v>
      </c>
      <c r="H46" s="27">
        <v>0</v>
      </c>
      <c r="I46" s="27">
        <f>_xlfn.COMPOUNDVALUE(110)</f>
        <v>0</v>
      </c>
      <c r="J46" s="27">
        <v>0</v>
      </c>
      <c r="K46" s="27">
        <f>_xlfn.COMPOUNDVALUE(111)</f>
        <v>0</v>
      </c>
      <c r="L46" s="27">
        <v>0</v>
      </c>
      <c r="M46" s="27">
        <v>0</v>
      </c>
      <c r="N46" s="27">
        <v>0</v>
      </c>
      <c r="O46" s="27">
        <f>_xlfn.COMPOUNDVALUE(112)</f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</row>
    <row r="47" spans="1:20" ht="26.25" customHeight="1">
      <c r="A47" s="32"/>
      <c r="B47" s="30" t="s">
        <v>48</v>
      </c>
      <c r="C47" s="27">
        <f>_xlfn.COMPOUNDVALUE(113)</f>
        <v>6</v>
      </c>
      <c r="D47" s="27">
        <f>_xlfn.COMPOUNDVALUE(114)</f>
        <v>4</v>
      </c>
      <c r="E47" s="27">
        <f>_xlfn.COMPOUNDVALUE(115)</f>
        <v>0</v>
      </c>
      <c r="F47" s="27">
        <f>_xlfn.COMPOUNDVALUE(116)</f>
        <v>1</v>
      </c>
      <c r="G47" s="27">
        <f>_xlfn.COMPOUNDVALUE(117)</f>
        <v>0</v>
      </c>
      <c r="H47" s="27">
        <v>0</v>
      </c>
      <c r="I47" s="27">
        <f>_xlfn.COMPOUNDVALUE(118)</f>
        <v>0</v>
      </c>
      <c r="J47" s="27">
        <v>0</v>
      </c>
      <c r="K47" s="27">
        <f>_xlfn.COMPOUNDVALUE(119)</f>
        <v>1</v>
      </c>
      <c r="L47" s="27">
        <v>0</v>
      </c>
      <c r="M47" s="27">
        <v>0</v>
      </c>
      <c r="N47" s="27">
        <v>0</v>
      </c>
      <c r="O47" s="27">
        <f>_xlfn.COMPOUNDVALUE(120)</f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</row>
    <row r="48" spans="1:20" ht="26.25" customHeight="1">
      <c r="A48" s="32" t="s">
        <v>51</v>
      </c>
      <c r="B48" s="30" t="s">
        <v>46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</row>
    <row r="49" spans="1:20" ht="26.25" customHeight="1">
      <c r="A49" s="32"/>
      <c r="B49" s="30" t="s">
        <v>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</row>
    <row r="50" spans="1:20" ht="26.25" customHeight="1">
      <c r="A50" s="32"/>
      <c r="B50" s="30" t="s">
        <v>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</row>
    <row r="51" spans="1:20" ht="26.25" customHeight="1">
      <c r="A51" s="32" t="s">
        <v>52</v>
      </c>
      <c r="B51" s="30" t="s">
        <v>46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</row>
    <row r="52" spans="1:20" ht="26.25" customHeight="1">
      <c r="A52" s="32"/>
      <c r="B52" s="30" t="s">
        <v>47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</row>
    <row r="53" spans="1:20" ht="26.25" customHeight="1">
      <c r="A53" s="34"/>
      <c r="B53" s="35" t="s">
        <v>48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</row>
    <row r="54" spans="1:40" ht="42.75" customHeight="1">
      <c r="A54" s="39" t="s">
        <v>7</v>
      </c>
      <c r="B54" s="40"/>
      <c r="C54" s="20"/>
      <c r="D54" s="41" t="s">
        <v>53</v>
      </c>
      <c r="E54" s="16"/>
      <c r="F54" s="40"/>
      <c r="G54" s="73" t="s">
        <v>57</v>
      </c>
      <c r="H54" s="73"/>
      <c r="I54" s="73"/>
      <c r="J54" s="20"/>
      <c r="K54" s="20"/>
      <c r="L54" s="20"/>
      <c r="M54" s="47" t="s">
        <v>58</v>
      </c>
      <c r="N54" s="17"/>
      <c r="O54" s="17"/>
      <c r="P54" s="17"/>
      <c r="Q54" s="74" t="s">
        <v>69</v>
      </c>
      <c r="R54" s="74"/>
      <c r="S54" s="74"/>
      <c r="T54" s="74"/>
      <c r="U54" s="39"/>
      <c r="V54" s="40"/>
      <c r="W54" s="20"/>
      <c r="X54" s="41"/>
      <c r="Y54" s="16"/>
      <c r="Z54" s="40"/>
      <c r="AA54" s="20"/>
      <c r="AB54" s="40"/>
      <c r="AC54" s="16"/>
      <c r="AD54" s="20"/>
      <c r="AE54" s="20"/>
      <c r="AF54" s="20"/>
      <c r="AG54" s="42"/>
      <c r="AH54" s="17"/>
      <c r="AI54" s="17"/>
      <c r="AJ54" s="17"/>
      <c r="AK54" s="17"/>
      <c r="AL54" s="17"/>
      <c r="AM54" s="17"/>
      <c r="AN54" s="43"/>
    </row>
    <row r="55" spans="1:40" ht="34.5" customHeight="1">
      <c r="A55" s="20"/>
      <c r="B55" s="20"/>
      <c r="C55" s="20"/>
      <c r="D55" s="20"/>
      <c r="E55" s="20"/>
      <c r="F55" s="18"/>
      <c r="G55" s="20"/>
      <c r="H55" s="70" t="s">
        <v>70</v>
      </c>
      <c r="I55" s="20"/>
      <c r="J55" s="20"/>
      <c r="K55" s="20"/>
      <c r="L55" s="44" t="s">
        <v>54</v>
      </c>
      <c r="M55" s="44"/>
      <c r="N55" s="44"/>
      <c r="O55" s="44"/>
      <c r="P55" s="44"/>
      <c r="Q55" s="44"/>
      <c r="R55" s="44"/>
      <c r="S55" s="44"/>
      <c r="T55" s="44"/>
      <c r="U55" s="20"/>
      <c r="V55" s="20"/>
      <c r="W55" s="20"/>
      <c r="X55" s="20"/>
      <c r="Y55" s="20"/>
      <c r="Z55" s="18"/>
      <c r="AA55" s="20"/>
      <c r="AB55" s="18"/>
      <c r="AC55" s="20"/>
      <c r="AD55" s="20"/>
      <c r="AE55" s="20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21" s="20" customFormat="1" ht="15.75">
      <c r="A57" s="19" t="s">
        <v>67</v>
      </c>
      <c r="U57" s="19"/>
    </row>
    <row r="58" spans="1:21" s="20" customFormat="1" ht="15.75">
      <c r="A58" s="19" t="s">
        <v>55</v>
      </c>
      <c r="U58" s="19"/>
    </row>
  </sheetData>
  <sheetProtection/>
  <mergeCells count="16">
    <mergeCell ref="P1:Q1"/>
    <mergeCell ref="P2:Q2"/>
    <mergeCell ref="P29:Q29"/>
    <mergeCell ref="P30:Q30"/>
    <mergeCell ref="G54:I54"/>
    <mergeCell ref="Q54:T54"/>
    <mergeCell ref="A33:B33"/>
    <mergeCell ref="R29:T29"/>
    <mergeCell ref="R30:T30"/>
    <mergeCell ref="A31:T31"/>
    <mergeCell ref="A32:R32"/>
    <mergeCell ref="R1:T1"/>
    <mergeCell ref="R2:T2"/>
    <mergeCell ref="A5:B5"/>
    <mergeCell ref="A3:T3"/>
    <mergeCell ref="A4:R4"/>
  </mergeCells>
  <printOptions horizontalCentered="1"/>
  <pageMargins left="0.51" right="0.5118110236220472" top="0.77" bottom="0.4" header="0.52" footer="0.31496062992125984"/>
  <pageSetup blackAndWhite="1" fitToHeight="0" fitToWidth="1" horizontalDpi="600" verticalDpi="600" orientation="landscape" paperSize="9" scale="65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75" zoomScaleNormal="75" zoomScalePageLayoutView="0" workbookViewId="0" topLeftCell="A1">
      <selection activeCell="G21" sqref="G21"/>
    </sheetView>
  </sheetViews>
  <sheetFormatPr defaultColWidth="9.00390625" defaultRowHeight="16.5"/>
  <cols>
    <col min="1" max="1" width="6.25390625" style="1" customWidth="1"/>
    <col min="2" max="2" width="16.625" style="1" bestFit="1" customWidth="1"/>
    <col min="3" max="3" width="16.125" style="1" customWidth="1"/>
    <col min="4" max="4" width="12.25390625" style="1" customWidth="1"/>
    <col min="5" max="18" width="9.00390625" style="1" customWidth="1"/>
    <col min="19" max="19" width="11.875" style="1" customWidth="1"/>
    <col min="20" max="16384" width="9.00390625" style="1" customWidth="1"/>
  </cols>
  <sheetData>
    <row r="1" spans="1:19" ht="15.75" customHeight="1">
      <c r="A1" s="60" t="s">
        <v>61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15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="2" customFormat="1" ht="41.25" customHeight="1"/>
    <row r="4" spans="1:19" s="2" customFormat="1" ht="30" customHeight="1">
      <c r="A4" s="3" t="s">
        <v>9</v>
      </c>
      <c r="B4" s="58" t="s">
        <v>62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="2" customFormat="1" ht="30" customHeight="1"/>
    <row r="6" spans="1:19" s="2" customFormat="1" ht="30" customHeight="1">
      <c r="A6" s="3" t="s">
        <v>10</v>
      </c>
      <c r="B6" s="58" t="s">
        <v>11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="2" customFormat="1" ht="30" customHeight="1"/>
    <row r="8" spans="1:2" s="2" customFormat="1" ht="30" customHeight="1">
      <c r="A8" s="3" t="s">
        <v>12</v>
      </c>
      <c r="B8" s="4" t="s">
        <v>13</v>
      </c>
    </row>
    <row r="9" spans="2:20" s="2" customFormat="1" ht="50.25" customHeight="1">
      <c r="B9" s="62" t="s">
        <v>60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"/>
      <c r="T9" s="6"/>
    </row>
    <row r="10" spans="2:18" s="2" customFormat="1" ht="111.75" customHeight="1">
      <c r="B10" s="62" t="s">
        <v>14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19" s="2" customFormat="1" ht="30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s="5" customFormat="1" ht="30" customHeight="1">
      <c r="A12" s="9" t="s">
        <v>15</v>
      </c>
      <c r="B12" s="63" t="s">
        <v>16</v>
      </c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2:19" s="5" customFormat="1" ht="30" customHeight="1">
      <c r="B13" s="5" t="s">
        <v>17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2:19" s="2" customFormat="1" ht="45" customHeight="1"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"/>
    </row>
    <row r="15" spans="2:19" s="2" customFormat="1" ht="27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s="2" customFormat="1" ht="45.75" customHeight="1">
      <c r="A16" s="3" t="s">
        <v>18</v>
      </c>
      <c r="B16" s="66" t="s">
        <v>63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</row>
    <row r="17" s="2" customFormat="1" ht="30" customHeight="1"/>
    <row r="18" spans="1:19" s="2" customFormat="1" ht="30" customHeight="1">
      <c r="A18" s="3" t="s">
        <v>8</v>
      </c>
      <c r="B18" s="58" t="s">
        <v>19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</sheetData>
  <sheetProtection/>
  <mergeCells count="9">
    <mergeCell ref="B4:S4"/>
    <mergeCell ref="B6:S6"/>
    <mergeCell ref="A1:S2"/>
    <mergeCell ref="B9:R9"/>
    <mergeCell ref="B18:S18"/>
    <mergeCell ref="B12:S12"/>
    <mergeCell ref="B16:S16"/>
    <mergeCell ref="B10:R10"/>
    <mergeCell ref="B14:R14"/>
  </mergeCells>
  <printOptions horizontalCentered="1"/>
  <pageMargins left="0.7480314960629921" right="0.43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高雄市國民中學補校原住民學生人數按年級別、族別分</dc:title>
  <dc:subject/>
  <dc:creator/>
  <cp:keywords/>
  <dc:description/>
  <cp:lastModifiedBy>陳瑜宏</cp:lastModifiedBy>
  <cp:lastPrinted>2022-05-23T08:49:02Z</cp:lastPrinted>
  <dcterms:created xsi:type="dcterms:W3CDTF">1997-01-14T01:50:29Z</dcterms:created>
  <dcterms:modified xsi:type="dcterms:W3CDTF">2022-05-23T08:49:14Z</dcterms:modified>
  <cp:category/>
  <cp:version/>
  <cp:contentType/>
  <cp:contentStatus/>
</cp:coreProperties>
</file>