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9690" windowHeight="6975" tabRatio="793" firstSheet="4" activeTab="9"/>
  </bookViews>
  <sheets>
    <sheet name="需求彙總" sheetId="1" r:id="rId1"/>
    <sheet name="支出分析專指縣費" sheetId="2" r:id="rId2"/>
    <sheet name="人事需求(表一)" sheetId="3" r:id="rId3"/>
    <sheet name="約聘僱(表二)" sheetId="4" r:id="rId4"/>
    <sheet name="約聘僱人員分析表(表二附1)" sheetId="5" r:id="rId5"/>
    <sheet name="臨時人員分析表(表二附2)" sheetId="6" r:id="rId6"/>
    <sheet name="基本辦公費(表三)" sheetId="7" r:id="rId7"/>
    <sheet name="法律義務(表四)" sheetId="8" r:id="rId8"/>
    <sheet name="其他繼續性經費(表五) " sheetId="9" r:id="rId9"/>
    <sheet name="新興計畫經費(表六)" sheetId="10" r:id="rId10"/>
    <sheet name="參考表" sheetId="11" r:id="rId11"/>
  </sheets>
  <externalReferences>
    <externalReference r:id="rId14"/>
  </externalReferences>
  <definedNames>
    <definedName name="_xlnm.Print_Area" localSheetId="2">'人事需求(表一)'!$A$1:$L$29</definedName>
    <definedName name="_xlnm.Print_Area" localSheetId="1">'支出分析專指縣費'!$A$1:$N$26</definedName>
    <definedName name="_xlnm.Print_Area" localSheetId="8">'其他繼續性經費(表五) '!$A$1:$H$50</definedName>
    <definedName name="_xlnm.Print_Area" localSheetId="7">'法律義務(表四)'!$A$1:$H$25</definedName>
    <definedName name="_xlnm.Print_Area" localSheetId="4">'約聘僱人員分析表(表二附1)'!$A$1:$J$29</definedName>
    <definedName name="_xlnm.Print_Area" localSheetId="10">'參考表'!$A$1:$O$31</definedName>
    <definedName name="_xlnm.Print_Area" localSheetId="6">'基本辦公費(表三)'!$A$1:$H$52</definedName>
    <definedName name="_xlnm.Print_Area" localSheetId="9">'新興計畫經費(表六)'!$A$1:$J$86</definedName>
    <definedName name="_xlnm.Print_Area" localSheetId="0">'需求彙總'!$A$1:$Q$26</definedName>
    <definedName name="_xlnm.Print_Area" localSheetId="5">'臨時人員分析表(表二附2)'!$A$1:$J$30</definedName>
    <definedName name="_xlnm.Print_Titles" localSheetId="9">'新興計畫經費(表六)'!$1:$6</definedName>
  </definedNames>
  <calcPr fullCalcOnLoad="1"/>
</workbook>
</file>

<file path=xl/sharedStrings.xml><?xml version="1.0" encoding="utf-8"?>
<sst xmlns="http://schemas.openxmlformats.org/spreadsheetml/2006/main" count="872" uniqueCount="488">
  <si>
    <t>單位：千元</t>
  </si>
  <si>
    <t>退休人員三節慰問金</t>
  </si>
  <si>
    <t>農漁民低收入戶健保費</t>
  </si>
  <si>
    <t>中低收入老人生活津貼</t>
  </si>
  <si>
    <t>總  計</t>
  </si>
  <si>
    <t>服務獎章獎勵金</t>
  </si>
  <si>
    <t>：</t>
  </si>
  <si>
    <t>業務加班</t>
  </si>
  <si>
    <t>單位：千元</t>
  </si>
  <si>
    <t>工作計畫</t>
  </si>
  <si>
    <t>備註</t>
  </si>
  <si>
    <t>人事費</t>
  </si>
  <si>
    <t>業務費及其他</t>
  </si>
  <si>
    <t>合計</t>
  </si>
  <si>
    <t>正式人員待遇</t>
  </si>
  <si>
    <t>小計</t>
  </si>
  <si>
    <r>
      <t xml:space="preserve">正式編制
人事費 </t>
    </r>
    <r>
      <rPr>
        <sz val="9"/>
        <rFont val="標楷體"/>
        <family val="4"/>
      </rPr>
      <t>（依據表一填列）</t>
    </r>
  </si>
  <si>
    <t>加班費</t>
  </si>
  <si>
    <t>超勤加班</t>
  </si>
  <si>
    <r>
      <t xml:space="preserve">約聘僱人員酬金  </t>
    </r>
    <r>
      <rPr>
        <sz val="9"/>
        <rFont val="標楷體"/>
        <family val="4"/>
      </rPr>
      <t>（依據表二填列）</t>
    </r>
  </si>
  <si>
    <r>
      <t>臨時人員酬金</t>
    </r>
    <r>
      <rPr>
        <sz val="9"/>
        <rFont val="標楷體"/>
        <family val="4"/>
      </rPr>
      <t>（依據表二填列）</t>
    </r>
  </si>
  <si>
    <r>
      <t>其他人事費</t>
    </r>
    <r>
      <rPr>
        <sz val="9"/>
        <rFont val="標楷體"/>
        <family val="4"/>
      </rPr>
      <t>（請於備註說明）</t>
    </r>
  </si>
  <si>
    <r>
      <t>基本辦公費</t>
    </r>
    <r>
      <rPr>
        <sz val="9"/>
        <rFont val="標楷體"/>
        <family val="4"/>
      </rPr>
      <t>（依據表三填列）</t>
    </r>
  </si>
  <si>
    <r>
      <t>依法律義務應編列經費</t>
    </r>
    <r>
      <rPr>
        <sz val="9"/>
        <rFont val="標楷體"/>
        <family val="4"/>
      </rPr>
      <t>（依據表四填列）</t>
    </r>
  </si>
  <si>
    <t>◎總表</t>
  </si>
  <si>
    <t>總  計</t>
  </si>
  <si>
    <t>：</t>
  </si>
  <si>
    <t>稅捐及規費</t>
  </si>
  <si>
    <t>總  計</t>
  </si>
  <si>
    <t>正式員額</t>
  </si>
  <si>
    <t>駕駛</t>
  </si>
  <si>
    <t>技工</t>
  </si>
  <si>
    <t>工友</t>
  </si>
  <si>
    <r>
      <t>類</t>
    </r>
    <r>
      <rPr>
        <sz val="12"/>
        <rFont val="Abadi MT Condensed Light"/>
        <family val="2"/>
      </rPr>
      <t xml:space="preserve"> </t>
    </r>
    <r>
      <rPr>
        <sz val="12"/>
        <rFont val="標楷體"/>
        <family val="4"/>
      </rPr>
      <t>別</t>
    </r>
  </si>
  <si>
    <t>現有員額</t>
  </si>
  <si>
    <r>
      <t>備</t>
    </r>
    <r>
      <rPr>
        <sz val="12"/>
        <rFont val="Times New Roman"/>
        <family val="1"/>
      </rPr>
      <t xml:space="preserve">    </t>
    </r>
    <r>
      <rPr>
        <sz val="12"/>
        <rFont val="標楷體"/>
        <family val="4"/>
      </rPr>
      <t>註</t>
    </r>
  </si>
  <si>
    <t>民意代表</t>
  </si>
  <si>
    <r>
      <t xml:space="preserve"> </t>
    </r>
    <r>
      <rPr>
        <sz val="12"/>
        <rFont val="標楷體"/>
        <family val="4"/>
      </rPr>
      <t xml:space="preserve"> 職員</t>
    </r>
  </si>
  <si>
    <r>
      <t xml:space="preserve"> </t>
    </r>
    <r>
      <rPr>
        <sz val="12"/>
        <rFont val="標楷體"/>
        <family val="4"/>
      </rPr>
      <t xml:space="preserve"> 警員</t>
    </r>
  </si>
  <si>
    <r>
      <t xml:space="preserve"> </t>
    </r>
    <r>
      <rPr>
        <sz val="12"/>
        <rFont val="標楷體"/>
        <family val="4"/>
      </rPr>
      <t xml:space="preserve"> 消防人員</t>
    </r>
  </si>
  <si>
    <t>編制員額</t>
  </si>
  <si>
    <t>預算員額</t>
  </si>
  <si>
    <t>總計</t>
  </si>
  <si>
    <t>工作計畫</t>
  </si>
  <si>
    <t>費用項目</t>
  </si>
  <si>
    <t>例：一般行政－行政管理（小計）</t>
  </si>
  <si>
    <t>水電費</t>
  </si>
  <si>
    <t>通訊費</t>
  </si>
  <si>
    <t>土地租金</t>
  </si>
  <si>
    <t>其他業務租金</t>
  </si>
  <si>
    <t>保險費</t>
  </si>
  <si>
    <t>車輛費用（小計）</t>
  </si>
  <si>
    <t xml:space="preserve">  車輛油料費</t>
  </si>
  <si>
    <t>單位：千元</t>
  </si>
  <si>
    <t>經常門</t>
  </si>
  <si>
    <t>資本門</t>
  </si>
  <si>
    <t>合計</t>
  </si>
  <si>
    <t>小計</t>
  </si>
  <si>
    <t>總計</t>
  </si>
  <si>
    <r>
      <t>備</t>
    </r>
    <r>
      <rPr>
        <sz val="14"/>
        <rFont val="標楷體"/>
        <family val="4"/>
      </rPr>
      <t>註</t>
    </r>
  </si>
  <si>
    <t>教師</t>
  </si>
  <si>
    <t>約聘僱人員（含臨時約聘僱人員）小計</t>
  </si>
  <si>
    <t>中央補助款收支對列</t>
  </si>
  <si>
    <t>人數分析</t>
  </si>
  <si>
    <t>人數小計</t>
  </si>
  <si>
    <t>收支對列</t>
  </si>
  <si>
    <t>縣款</t>
  </si>
  <si>
    <t>總計</t>
  </si>
  <si>
    <t>機關長官</t>
  </si>
  <si>
    <t>約聘僱人員分析表</t>
  </si>
  <si>
    <t>臨時人員分析表</t>
  </si>
  <si>
    <t>中央計畫型補助經費(收支對列)</t>
  </si>
  <si>
    <t>中央補助款(收支對列)</t>
  </si>
  <si>
    <t>單位：新臺幣千元</t>
  </si>
  <si>
    <t>單位：新臺幣千元</t>
  </si>
  <si>
    <t>單位：新臺幣千元</t>
  </si>
  <si>
    <t xml:space="preserve">      3.本表約聘僱人員小計應與表二附1相符；臨時人員小計應與表二附2相符。</t>
  </si>
  <si>
    <t>工作計畫
(填至一級用途別)</t>
  </si>
  <si>
    <t>縣款</t>
  </si>
  <si>
    <t>總計</t>
  </si>
  <si>
    <t>縣款</t>
  </si>
  <si>
    <t>會計主管</t>
  </si>
  <si>
    <t>工作計畫名稱</t>
  </si>
  <si>
    <r>
      <t>按日按件計資及臨時人員酬金   （不含</t>
    </r>
    <r>
      <rPr>
        <b/>
        <sz val="11"/>
        <rFont val="標楷體"/>
        <family val="4"/>
      </rPr>
      <t>表二</t>
    </r>
    <r>
      <rPr>
        <sz val="11"/>
        <rFont val="標楷體"/>
        <family val="4"/>
      </rPr>
      <t>臨時人員薪資）</t>
    </r>
  </si>
  <si>
    <t xml:space="preserve">          2.本表不含由各項工程管理費、代辦經費項下支應之約聘(僱)人員。</t>
  </si>
  <si>
    <t>【表一】</t>
  </si>
  <si>
    <t>【表二】</t>
  </si>
  <si>
    <t>【表二附2】</t>
  </si>
  <si>
    <t>【表三】</t>
  </si>
  <si>
    <t>【表四】</t>
  </si>
  <si>
    <t>【表五】</t>
  </si>
  <si>
    <t>【表六】</t>
  </si>
  <si>
    <t>【參考表】</t>
  </si>
  <si>
    <t>中央補助款
(收支對列)</t>
  </si>
  <si>
    <t>合計</t>
  </si>
  <si>
    <r>
      <t>優先順序</t>
    </r>
    <r>
      <rPr>
        <sz val="14"/>
        <rFont val="標楷體"/>
        <family val="4"/>
      </rPr>
      <t xml:space="preserve">
</t>
    </r>
    <r>
      <rPr>
        <sz val="11"/>
        <rFont val="標楷體"/>
        <family val="4"/>
      </rPr>
      <t>(務必填寫優先順序)</t>
    </r>
  </si>
  <si>
    <t>經常門合計</t>
  </si>
  <si>
    <t>資本門合計</t>
  </si>
  <si>
    <t>102年度基本辦公費需求表</t>
  </si>
  <si>
    <r>
      <t xml:space="preserve">其他繼續性經費     </t>
    </r>
    <r>
      <rPr>
        <sz val="9"/>
        <rFont val="標楷體"/>
        <family val="4"/>
      </rPr>
      <t>（依據表五填列）</t>
    </r>
  </si>
  <si>
    <t xml:space="preserve">  車輛保險費</t>
  </si>
  <si>
    <t xml:space="preserve">  車輛養護費</t>
  </si>
  <si>
    <r>
      <t xml:space="preserve">  </t>
    </r>
    <r>
      <rPr>
        <sz val="11"/>
        <rFont val="標楷體"/>
        <family val="4"/>
      </rPr>
      <t>車輛牌照稅、燃料費、
  行照費及檢驗費</t>
    </r>
  </si>
  <si>
    <t>金門縣消防局</t>
  </si>
  <si>
    <t xml:space="preserve">  人事費</t>
  </si>
  <si>
    <t xml:space="preserve">  業務費</t>
  </si>
  <si>
    <t xml:space="preserve">  獎補助費</t>
  </si>
  <si>
    <t>一般行政-行政管理</t>
  </si>
  <si>
    <t>消防業務-消防業務</t>
  </si>
  <si>
    <t>一般建築及設備
  -房屋建築及設備</t>
  </si>
  <si>
    <t>一般建築及設備
  -交通及運輸設備</t>
  </si>
  <si>
    <t>一般建築及設備
  -資訊設備</t>
  </si>
  <si>
    <t>一般建築及設備
  -機械設備</t>
  </si>
  <si>
    <t>一般建築及設備
  -其他設備</t>
  </si>
  <si>
    <t>消防業務</t>
  </si>
  <si>
    <t>消防業務-消防業務</t>
  </si>
  <si>
    <t>施政計畫名稱</t>
  </si>
  <si>
    <t>用途別項目
(填至二級用途別)</t>
  </si>
  <si>
    <t>金門縣消防局</t>
  </si>
  <si>
    <t>金門縣消防局</t>
  </si>
  <si>
    <t>退休人員 6人，三節慰問金每人每年6,000元計列。</t>
  </si>
  <si>
    <t>一般行政
    行政管理</t>
  </si>
  <si>
    <t>消防業務
    消防業務</t>
  </si>
  <si>
    <t xml:space="preserve">         其他補助及捐助</t>
  </si>
  <si>
    <t>獎補助費-獎勵及慰問</t>
  </si>
  <si>
    <t>消防業務－消防業務（小計）</t>
  </si>
  <si>
    <t>一般行政－行政管理（小計）</t>
  </si>
  <si>
    <t>業務費-教育訓練費</t>
  </si>
  <si>
    <t xml:space="preserve">       資訊服務費</t>
  </si>
  <si>
    <t xml:space="preserve">       房屋建築養護費</t>
  </si>
  <si>
    <t xml:space="preserve">       辦公器具養護費</t>
  </si>
  <si>
    <t xml:space="preserve">       設施及機械設備養護費</t>
  </si>
  <si>
    <t xml:space="preserve">       物品（不含車輛油料）</t>
  </si>
  <si>
    <t xml:space="preserve">       一般事務費</t>
  </si>
  <si>
    <t xml:space="preserve">       國內旅費</t>
  </si>
  <si>
    <t xml:space="preserve">       國外旅費</t>
  </si>
  <si>
    <t xml:space="preserve">       大陸地區旅費</t>
  </si>
  <si>
    <t xml:space="preserve">       國際組織會費</t>
  </si>
  <si>
    <t>業務費-特別費、機要費</t>
  </si>
  <si>
    <t xml:space="preserve">       兼職費</t>
  </si>
  <si>
    <t xml:space="preserve">       教育訓練費</t>
  </si>
  <si>
    <t xml:space="preserve"> </t>
  </si>
  <si>
    <t xml:space="preserve">       運費</t>
  </si>
  <si>
    <t>總計</t>
  </si>
  <si>
    <t>一般行政-行政管理</t>
  </si>
  <si>
    <t>消防業務-消防業務</t>
  </si>
  <si>
    <t>一般建築及設備
  房屋建築及設備</t>
  </si>
  <si>
    <t>一般建築及設備
  交通及運輸設備</t>
  </si>
  <si>
    <t>一般建築及設備
  資訊設備</t>
  </si>
  <si>
    <t>一般建築及設備
  機械設備</t>
  </si>
  <si>
    <t>一般建築及設備
  其他設備</t>
  </si>
  <si>
    <t>罰款及賠償收入</t>
  </si>
  <si>
    <t>規費收入</t>
  </si>
  <si>
    <t>財產收入</t>
  </si>
  <si>
    <t>補助及協助收入</t>
  </si>
  <si>
    <t>其他收入</t>
  </si>
  <si>
    <t>例：消防業務－消防業務（小計）</t>
  </si>
  <si>
    <t>薪    資：$29,175 *4人* 12月 =$1,400,400</t>
  </si>
  <si>
    <t>獎    金：$29,175 *4人*1.5月 =$175,050</t>
  </si>
  <si>
    <t>勞退基金：$1,818  *4人* 12月 =$87,264</t>
  </si>
  <si>
    <t>補助家中具一氧化碳中毒危險家戶辦理遷移或換裝熱水器 (每年補助50戶，每戶最高3,000元，中央補助43戶)</t>
  </si>
  <si>
    <t>計畫名稱</t>
  </si>
  <si>
    <t>預算數</t>
  </si>
  <si>
    <t>決</t>
  </si>
  <si>
    <t>算                                                      數</t>
  </si>
  <si>
    <t>預算餘數</t>
  </si>
  <si>
    <t>民意代表待遇</t>
  </si>
  <si>
    <t>政務人員待遇</t>
  </si>
  <si>
    <t>法定編制人員待遇</t>
  </si>
  <si>
    <t>約聘僱人員待遇</t>
  </si>
  <si>
    <t>技工及工友待遇</t>
  </si>
  <si>
    <t>獎金</t>
  </si>
  <si>
    <t>其他給與</t>
  </si>
  <si>
    <t>加班值班費</t>
  </si>
  <si>
    <t>退休退職給付</t>
  </si>
  <si>
    <t>退休離職儲金</t>
  </si>
  <si>
    <t>保險</t>
  </si>
  <si>
    <t>合計</t>
  </si>
  <si>
    <t>總計</t>
  </si>
  <si>
    <t>-</t>
  </si>
  <si>
    <t>經常門及資本門合計</t>
  </si>
  <si>
    <t>經常門合計</t>
  </si>
  <si>
    <t>33 民政支出</t>
  </si>
  <si>
    <t>　01 一般行政</t>
  </si>
  <si>
    <t>　　01 行政管理</t>
  </si>
  <si>
    <t>　08 消防業務</t>
  </si>
  <si>
    <t>　　01 消防業務</t>
  </si>
  <si>
    <t>統籌科目合計</t>
  </si>
  <si>
    <t>75 退休撫卹給付支出</t>
  </si>
  <si>
    <t>　02 退休給付</t>
  </si>
  <si>
    <t>　　01 公務人員退休給付</t>
  </si>
  <si>
    <t>　04 公務人員因公致殘廢死亡慰問金</t>
  </si>
  <si>
    <t>　　01 公務人員因公致殘廢死亡慰問金</t>
  </si>
  <si>
    <t>89 其他支出</t>
  </si>
  <si>
    <t>　73 公教人員各項補助</t>
  </si>
  <si>
    <t>　　01 公務人員各項補助</t>
  </si>
  <si>
    <t>101年決算</t>
  </si>
  <si>
    <t>103年度</t>
  </si>
  <si>
    <t>102年度</t>
  </si>
  <si>
    <t>102年度          人事費預算數    （1）</t>
  </si>
  <si>
    <t>103年度經常支出需求分析表(縣款部分)</t>
  </si>
  <si>
    <r>
      <t>103</t>
    </r>
    <r>
      <rPr>
        <sz val="12"/>
        <rFont val="標楷體"/>
        <family val="4"/>
      </rPr>
      <t>年度經常支出經費</t>
    </r>
  </si>
  <si>
    <t>103年度人事費需求表</t>
  </si>
  <si>
    <t>中華民國103年度</t>
  </si>
  <si>
    <r>
      <t>103</t>
    </r>
    <r>
      <rPr>
        <sz val="10"/>
        <rFont val="細明體"/>
        <family val="3"/>
      </rPr>
      <t>年人數</t>
    </r>
  </si>
  <si>
    <r>
      <t>102</t>
    </r>
    <r>
      <rPr>
        <sz val="10"/>
        <rFont val="細明體"/>
        <family val="3"/>
      </rPr>
      <t>年人數</t>
    </r>
  </si>
  <si>
    <t>103年度金額(含年終獎金、保險費、離職儲金)</t>
  </si>
  <si>
    <t>103年度需求數
計算方式及說明</t>
  </si>
  <si>
    <t>103年度基本辦公費需求表</t>
  </si>
  <si>
    <r>
      <t>102</t>
    </r>
    <r>
      <rPr>
        <sz val="14"/>
        <rFont val="標楷體"/>
        <family val="4"/>
      </rPr>
      <t>年度預算數</t>
    </r>
  </si>
  <si>
    <r>
      <t>101</t>
    </r>
    <r>
      <rPr>
        <sz val="14"/>
        <rFont val="標楷體"/>
        <family val="4"/>
      </rPr>
      <t>年度決算數</t>
    </r>
  </si>
  <si>
    <r>
      <t>103</t>
    </r>
    <r>
      <rPr>
        <sz val="14"/>
        <rFont val="標楷體"/>
        <family val="4"/>
      </rPr>
      <t>年度需求數計算方式及說明</t>
    </r>
  </si>
  <si>
    <r>
      <t>103</t>
    </r>
    <r>
      <rPr>
        <sz val="14"/>
        <rFont val="標楷體"/>
        <family val="4"/>
      </rPr>
      <t>年度需求數</t>
    </r>
  </si>
  <si>
    <t>103年度依法律義務應編列之經常支出需求表</t>
  </si>
  <si>
    <t>103年度其他繼續性經費需求表</t>
  </si>
  <si>
    <t>103年度新興施政(業務)計畫經費需求表</t>
  </si>
  <si>
    <t>101年度決算數</t>
  </si>
  <si>
    <t>102年度預算數</t>
  </si>
  <si>
    <t xml:space="preserve"> </t>
  </si>
  <si>
    <t>101及102年度預決算資料表</t>
  </si>
  <si>
    <t xml:space="preserve"> </t>
  </si>
  <si>
    <t>101年度決算數</t>
  </si>
  <si>
    <t>保留款</t>
  </si>
  <si>
    <t>臨時人員</t>
  </si>
  <si>
    <t>◎縣府部分，以「處」為單位填列。</t>
  </si>
  <si>
    <t>製表：</t>
  </si>
  <si>
    <t>課(科)長：</t>
  </si>
  <si>
    <t>課(科)長：</t>
  </si>
  <si>
    <t>主辦會計：</t>
  </si>
  <si>
    <t>機關首長：</t>
  </si>
  <si>
    <t>主    管：</t>
  </si>
  <si>
    <t>製表：</t>
  </si>
  <si>
    <t>課(科)長：</t>
  </si>
  <si>
    <t>主辦會計：</t>
  </si>
  <si>
    <t>機關首長：</t>
  </si>
  <si>
    <r>
      <t xml:space="preserve"> </t>
    </r>
    <r>
      <rPr>
        <sz val="12"/>
        <rFont val="新細明體"/>
        <family val="1"/>
      </rPr>
      <t xml:space="preserve">                                                         </t>
    </r>
  </si>
  <si>
    <t>主    管：</t>
  </si>
  <si>
    <r>
      <t xml:space="preserve"> </t>
    </r>
    <r>
      <rPr>
        <sz val="12"/>
        <rFont val="新細明體"/>
        <family val="1"/>
      </rPr>
      <t xml:space="preserve">                                                          </t>
    </r>
  </si>
  <si>
    <t>附註：</t>
  </si>
  <si>
    <t>1.本表僅計算編制內人員(含駕駛、技工、工友)，不含約聘僱人員。</t>
  </si>
  <si>
    <t>2.本表各欄均不含業務加班費。</t>
  </si>
  <si>
    <r>
      <t>3.「102.7-12預估支用數」依</t>
    </r>
    <r>
      <rPr>
        <b/>
        <u val="single"/>
        <sz val="13"/>
        <rFont val="標楷體"/>
        <family val="4"/>
      </rPr>
      <t>102年度現有員額</t>
    </r>
    <r>
      <rPr>
        <sz val="13"/>
        <rFont val="標楷體"/>
        <family val="4"/>
      </rPr>
      <t>估算；「103年度人事費需求數」</t>
    </r>
    <r>
      <rPr>
        <b/>
        <u val="single"/>
        <sz val="13"/>
        <rFont val="標楷體"/>
        <family val="4"/>
      </rPr>
      <t>暫</t>
    </r>
    <r>
      <rPr>
        <sz val="13"/>
        <rFont val="標楷體"/>
        <family val="4"/>
      </rPr>
      <t>依</t>
    </r>
    <r>
      <rPr>
        <b/>
        <u val="single"/>
        <sz val="13"/>
        <rFont val="標楷體"/>
        <family val="4"/>
      </rPr>
      <t>102年度預算員額</t>
    </r>
    <r>
      <rPr>
        <sz val="13"/>
        <rFont val="標楷體"/>
        <family val="4"/>
      </rPr>
      <t>估算。</t>
    </r>
  </si>
  <si>
    <r>
      <t>4.「103年度人事費需求數」包含項目：a.待遇（含晉級不含調待） b.考績及年終獎金 c.休假補助 d.不休假加班費</t>
    </r>
    <r>
      <rPr>
        <b/>
        <sz val="13"/>
        <rFont val="標楷體"/>
        <family val="4"/>
      </rPr>
      <t>（不含業務加班費）</t>
    </r>
  </si>
  <si>
    <t xml:space="preserve">  e.值班費 f.退休退職及資遣給付（退撫基金） g.保險 h.績效獎金。</t>
  </si>
  <si>
    <t>5.本表係核算103年度人事費概算用，請各單位確實查填。</t>
  </si>
  <si>
    <t>製表</t>
  </si>
  <si>
    <t>課(科)長：</t>
  </si>
  <si>
    <t>人事主管</t>
  </si>
  <si>
    <t>機關首長</t>
  </si>
  <si>
    <t>主    管：</t>
  </si>
  <si>
    <t>會計主管</t>
  </si>
  <si>
    <t>102年度人事費預估需求數</t>
  </si>
  <si>
    <t>102.1-6                                                 實支數          （2）</t>
  </si>
  <si>
    <t>102.7-12                                                     預估支用數        （3）</t>
  </si>
  <si>
    <t>合計數        （4）     =(2）＋（3）</t>
  </si>
  <si>
    <t>103年度         人事費需求數</t>
  </si>
  <si>
    <t>101年度決算數        (不含業務加班費）</t>
  </si>
  <si>
    <t>102年度預估賸餘或不足數
（5） =（1）-（4）</t>
  </si>
  <si>
    <t>103年度約聘僱(臨時)人員酬金需求表</t>
  </si>
  <si>
    <t>人員別</t>
  </si>
  <si>
    <t>編列工作計畫</t>
  </si>
  <si>
    <t>薪點</t>
  </si>
  <si>
    <t>人數</t>
  </si>
  <si>
    <t>薪資</t>
  </si>
  <si>
    <t>年終獎金</t>
  </si>
  <si>
    <t>休假補助</t>
  </si>
  <si>
    <t>離職儲金</t>
  </si>
  <si>
    <t>保險</t>
  </si>
  <si>
    <t>合計</t>
  </si>
  <si>
    <t>103年度經費來源
（請填金額）</t>
  </si>
  <si>
    <t>備註</t>
  </si>
  <si>
    <t>勞保</t>
  </si>
  <si>
    <t>健保</t>
  </si>
  <si>
    <r>
      <t>總</t>
    </r>
    <r>
      <rPr>
        <b/>
        <sz val="12"/>
        <rFont val="Times New Roman"/>
        <family val="1"/>
      </rPr>
      <t xml:space="preserve">            </t>
    </r>
    <r>
      <rPr>
        <b/>
        <sz val="12"/>
        <rFont val="標楷體"/>
        <family val="4"/>
      </rPr>
      <t>計</t>
    </r>
  </si>
  <si>
    <t>約聘七等</t>
  </si>
  <si>
    <t>約聘六等</t>
  </si>
  <si>
    <t>約僱五等</t>
  </si>
  <si>
    <t>約僱四等</t>
  </si>
  <si>
    <t>約僱三等</t>
  </si>
  <si>
    <t>約僱二等</t>
  </si>
  <si>
    <t>臨時人員小計</t>
  </si>
  <si>
    <t>附註：1.臨時人員薪資等費全部填於薪資及合計欄，免分細項。（暫定一人一年460,000元）</t>
  </si>
  <si>
    <t xml:space="preserve">      2.本表係概算103年度用人費用，請各單位確實查填。</t>
  </si>
  <si>
    <t>製表</t>
  </si>
  <si>
    <t>人事主管</t>
  </si>
  <si>
    <t>機關首長</t>
  </si>
  <si>
    <t>主    管：</t>
  </si>
  <si>
    <t>【表二附1】</t>
  </si>
  <si>
    <t>工作計畫名稱</t>
  </si>
  <si>
    <t>103年度金額(含年終獎金、保險費、離職儲金及休假補助)</t>
  </si>
  <si>
    <t>編製說明：1.每個工作計畫之約聘人員均應分列表示。</t>
  </si>
  <si>
    <t>課(科)長</t>
  </si>
  <si>
    <t>主    管</t>
  </si>
  <si>
    <t>金門縣消防局</t>
  </si>
  <si>
    <t>金門縣消防局</t>
  </si>
  <si>
    <t>機關單位名稱：金門縣消防局</t>
  </si>
  <si>
    <t>編製說明：1.每個工作計畫之臨時人員均應分列表示。</t>
  </si>
  <si>
    <t xml:space="preserve">          2.本表不含由各項工程管理費、代辦經費項下支應之臨時人員。</t>
  </si>
  <si>
    <t>製表</t>
  </si>
  <si>
    <t>課(科)長</t>
  </si>
  <si>
    <t>人事主管</t>
  </si>
  <si>
    <t>機關長官</t>
  </si>
  <si>
    <t>主    管</t>
  </si>
  <si>
    <t>會計主管</t>
  </si>
  <si>
    <t>◎填表說明：1.本表所稱「基本辦公費」係指表內所列水電費、通訊費等七項費用，表內未列舉之費用項目不得自行增列。</t>
  </si>
  <si>
    <t xml:space="preserve">            2.車輛費用：牌照稅、燃料費、檢驗費等請查閱監理站網頁資訊；油料費、養護費、保險費請暫時參照102年度縣（市）、鄉（鎮、市）預算共同性費用</t>
  </si>
  <si>
    <r>
      <t xml:space="preserve">              編列基準填列（</t>
    </r>
    <r>
      <rPr>
        <sz val="12"/>
        <color indexed="10"/>
        <rFont val="標楷體"/>
        <family val="4"/>
      </rPr>
      <t>其中汽油暫定每公升30元，柴油暫定每公升30元)；</t>
    </r>
    <r>
      <rPr>
        <sz val="12"/>
        <rFont val="標楷體"/>
        <family val="4"/>
      </rPr>
      <t>汽柴油價格係以當年1-4月在台灣中油公司網站http://www.cpc.com.tw/所載零售的參
              考牌價及派車行駛里程估算之金額後編列。</t>
    </r>
  </si>
  <si>
    <t xml:space="preserve">            3.「稅捐及規費」、「保險費」中，屬車輛費用部分請勿重複計入。</t>
  </si>
  <si>
    <t>製表：</t>
  </si>
  <si>
    <t>課(科)長：</t>
  </si>
  <si>
    <t xml:space="preserve">         主辦會計：</t>
  </si>
  <si>
    <t xml:space="preserve">         機關首長：</t>
  </si>
  <si>
    <t>主    管：</t>
  </si>
  <si>
    <r>
      <t>填表說明：</t>
    </r>
    <r>
      <rPr>
        <sz val="14"/>
        <rFont val="Times New Roman"/>
        <family val="1"/>
      </rPr>
      <t>1.</t>
    </r>
    <r>
      <rPr>
        <sz val="14"/>
        <rFont val="標楷體"/>
        <family val="4"/>
      </rPr>
      <t>表內未列舉之項目得自行增列，但應在備註欄敘明法令依據並檢附相關證明文件</t>
    </r>
    <r>
      <rPr>
        <sz val="14"/>
        <rFont val="Times New Roman"/>
        <family val="1"/>
      </rPr>
      <t>(</t>
    </r>
    <r>
      <rPr>
        <sz val="14"/>
        <rFont val="標楷體"/>
        <family val="4"/>
      </rPr>
      <t>採</t>
    </r>
    <r>
      <rPr>
        <sz val="14"/>
        <rFont val="Times New Roman"/>
        <family val="1"/>
      </rPr>
      <t>A4</t>
    </r>
    <r>
      <rPr>
        <sz val="14"/>
        <rFont val="標楷體"/>
        <family val="4"/>
      </rPr>
      <t>規格紙</t>
    </r>
    <r>
      <rPr>
        <sz val="14"/>
        <rFont val="Times New Roman"/>
        <family val="1"/>
      </rPr>
      <t>)</t>
    </r>
    <r>
      <rPr>
        <sz val="14"/>
        <rFont val="標楷體"/>
        <family val="4"/>
      </rPr>
      <t>。</t>
    </r>
  </si>
  <si>
    <r>
      <t>　　　　　</t>
    </r>
    <r>
      <rPr>
        <sz val="14"/>
        <rFont val="Times New Roman"/>
        <family val="1"/>
      </rPr>
      <t>2.</t>
    </r>
    <r>
      <rPr>
        <sz val="14"/>
        <rFont val="標楷體"/>
        <family val="4"/>
      </rPr>
      <t>歸屬於人事費之項目請勿列入本表。</t>
    </r>
  </si>
  <si>
    <t>製表：</t>
  </si>
  <si>
    <t>主辦會計：</t>
  </si>
  <si>
    <t xml:space="preserve">                 機關首長：</t>
  </si>
  <si>
    <t>◎填表說明：1.本表所稱「其他繼續性經費」係指中央各機關核定有案，以及各機關本於權責辦理，102年度以前(含102年度)已編列預算執行之計畫，除表三、表四所列
              費用項目外，其他業務費項下二級用途別科目得依序自行增列（如表內所列各項費用等）。
            2.請依工作計畫分別填列。</t>
  </si>
  <si>
    <t xml:space="preserve">          機關首長：</t>
  </si>
  <si>
    <t>◎縣府部分，以「處」為單位填列，並請先行與本處會計科核對決算金額。</t>
  </si>
  <si>
    <t>103年度概算資料彙總表</t>
  </si>
  <si>
    <t>單位：千元</t>
  </si>
  <si>
    <t>歲入</t>
  </si>
  <si>
    <t>工作計畫</t>
  </si>
  <si>
    <t>103年度概算需求分析</t>
  </si>
  <si>
    <t>103年度概算財源分析</t>
  </si>
  <si>
    <t>來源別</t>
  </si>
  <si>
    <t>概算數</t>
  </si>
  <si>
    <t>經常門</t>
  </si>
  <si>
    <t>資本門</t>
  </si>
  <si>
    <t>合計</t>
  </si>
  <si>
    <t>人事費</t>
  </si>
  <si>
    <t>業務費</t>
  </si>
  <si>
    <t>獎補助費</t>
  </si>
  <si>
    <t>設備及投資</t>
  </si>
  <si>
    <t>預備金</t>
  </si>
  <si>
    <t>縣款</t>
  </si>
  <si>
    <t>中央計畫型補助經費(收支對列)</t>
  </si>
  <si>
    <t>小計</t>
  </si>
  <si>
    <t>聯絡電話：082-324021</t>
  </si>
  <si>
    <t xml:space="preserve"> </t>
  </si>
  <si>
    <t xml:space="preserve"> </t>
  </si>
  <si>
    <t>隊員</t>
  </si>
  <si>
    <t>李岳峰</t>
  </si>
  <si>
    <t>警佐一階一級年功俸</t>
  </si>
  <si>
    <t>本俸</t>
  </si>
  <si>
    <t>專業加給</t>
  </si>
  <si>
    <t>地域加給</t>
  </si>
  <si>
    <t>職務加給</t>
  </si>
  <si>
    <t>危險加給</t>
  </si>
  <si>
    <t>技術加給</t>
  </si>
  <si>
    <t>其他</t>
  </si>
  <si>
    <t>公教退撫</t>
  </si>
  <si>
    <t>公保費</t>
  </si>
  <si>
    <t>健保費</t>
  </si>
  <si>
    <t>互助金</t>
  </si>
  <si>
    <t>所得稅</t>
  </si>
  <si>
    <t>勞保費</t>
  </si>
  <si>
    <t>喪亡互助</t>
  </si>
  <si>
    <t>102.04.18</t>
  </si>
  <si>
    <t>職稱</t>
  </si>
  <si>
    <t>姓名</t>
  </si>
  <si>
    <t>職等俸級</t>
  </si>
  <si>
    <t>俸︵薪︶點</t>
  </si>
  <si>
    <t>薪津給與應發數</t>
  </si>
  <si>
    <t>應發數合計</t>
  </si>
  <si>
    <t>代扣數</t>
  </si>
  <si>
    <t>代扣數合計</t>
  </si>
  <si>
    <t>實發數</t>
  </si>
  <si>
    <t>地域加給 起算日期</t>
  </si>
  <si>
    <t>課員</t>
  </si>
  <si>
    <t>陳哲宇</t>
  </si>
  <si>
    <t>薦任六職等本俸一級</t>
  </si>
  <si>
    <t>101.03.29</t>
  </si>
  <si>
    <t xml:space="preserve"> </t>
  </si>
  <si>
    <t>火調課</t>
  </si>
  <si>
    <t xml:space="preserve"> </t>
  </si>
  <si>
    <t xml:space="preserve"> </t>
  </si>
  <si>
    <t>勤指中心</t>
  </si>
  <si>
    <t>新災害應變中心及救災救護指揮中心顯示牆維護費（100年建置，保固期滿）。</t>
  </si>
  <si>
    <t>1.電腦汰換</t>
  </si>
  <si>
    <t>2.網路硬碟建置</t>
  </si>
  <si>
    <t>3.郵件管理系統建置</t>
  </si>
  <si>
    <t>2.金沙分隊門窗、廚房及儲藏室整修。</t>
  </si>
  <si>
    <t>3.金沙分隊地下室漏水改善。</t>
  </si>
  <si>
    <t>4.金沙分隊曬衣場工程。</t>
  </si>
  <si>
    <t>5.烈嶼分隊三樓陽台整修。</t>
  </si>
  <si>
    <t>6.本局行政大樓及應變中心屋頂防水工程。</t>
  </si>
  <si>
    <t>7.消防教育館出口環境改善。</t>
  </si>
  <si>
    <t>8.金湖分隊服務台整修。</t>
  </si>
  <si>
    <t>1.金沙分隊訓練場暨週邊環境整修。</t>
  </si>
  <si>
    <t>局本部及各分隊廳舍油漆粉刷及修繕費。</t>
  </si>
  <si>
    <t>3.救災指揮車汰舊換新。</t>
  </si>
  <si>
    <t>行政室</t>
  </si>
  <si>
    <t>1.空氣呼吸器安全充櫃(寧1)。</t>
  </si>
  <si>
    <t>訓練課</t>
  </si>
  <si>
    <t>訓練課</t>
  </si>
  <si>
    <t>23.購置訓練用舉重組</t>
  </si>
  <si>
    <t>24.購置救助用sked捲式擔架</t>
  </si>
  <si>
    <t>金門縣災害防救辦公室約僱人員薪資
月俸         36,432*2人*12月  =874,368元
年終獎金     36,432*2人*1.5月 =109,296元
勞保費       2,406*2人*12月   =57,700元
健保費       1,913*2人*12月   =45,912元
離職儲金     36,432*2人*6%    =52,464元
休假補助)    16,000*2人       =32,000元</t>
  </si>
  <si>
    <t>換裝節能燈具(沙150烈50)及相關消耗品</t>
  </si>
  <si>
    <t>預算科目
(工作計畫)</t>
  </si>
  <si>
    <t>施政計畫項目(為縣長政見、中程計畫、議員建議案…)</t>
  </si>
  <si>
    <t>103年度需求數</t>
  </si>
  <si>
    <t>103年度需求數計算方式及說明</t>
  </si>
  <si>
    <t>業務費
  稅捐及規費</t>
  </si>
  <si>
    <t>土地鑑界、結構鑑定、地質鑽探、法律仲裁及其他規費等。</t>
  </si>
  <si>
    <t xml:space="preserve">  房屋建築養護費</t>
  </si>
  <si>
    <t xml:space="preserve">  物品</t>
  </si>
  <si>
    <t>搶救課</t>
  </si>
  <si>
    <t>業務費
  資訊服務費</t>
  </si>
  <si>
    <t>業務費
  一般事務費</t>
  </si>
  <si>
    <t>預防課</t>
  </si>
  <si>
    <t>救護課</t>
  </si>
  <si>
    <t xml:space="preserve">一般建築及設備    </t>
  </si>
  <si>
    <t>22.火災調查用單眼數位相機及配件（汰換軟片式相機）</t>
  </si>
  <si>
    <t>◎填表說明：新興施政(業務)計畫請區分常態型及競爭型，於備註欄書明。</t>
  </si>
  <si>
    <t>製表：</t>
  </si>
  <si>
    <t>主辦會計：</t>
  </si>
  <si>
    <t xml:space="preserve">          機關首長：</t>
  </si>
  <si>
    <t>一般行政</t>
  </si>
  <si>
    <t xml:space="preserve">  消防業務</t>
  </si>
  <si>
    <t xml:space="preserve">  行政管理</t>
  </si>
  <si>
    <t>人事費
  約聘僱人員待遇</t>
  </si>
  <si>
    <t>業務費
  通訊費</t>
  </si>
  <si>
    <t xml:space="preserve">  房屋建築及設備</t>
  </si>
  <si>
    <t xml:space="preserve">  交通及運輸設備</t>
  </si>
  <si>
    <t xml:space="preserve">  機械及設備</t>
  </si>
  <si>
    <t xml:space="preserve">  資訊設備</t>
  </si>
  <si>
    <t xml:space="preserve">  其他設備</t>
  </si>
  <si>
    <t>2.GPS線路月租費（58台，每月510元及專線、專用網路、群首5000元）</t>
  </si>
  <si>
    <t>1.辦理公共安全督導會報等相關費用</t>
  </si>
  <si>
    <t>4.災害防治日防災訓練.宣導、演習
    、兵棋推演等活動經費
※災害防救演習宣導訓練為各級政府施  
    政主軸，並整合政府、國軍、公民營
    事業單位及民間志工團體協作，動員
    人力物力逐年增加，爰增列經費。</t>
  </si>
  <si>
    <t>5.救助隊人員服裝：
    (1)救助服裝及配件，每套3,000元
     *21人 合計63,000元。
    (2)救助鞋，每雙4,000元
     *21人 合計84,000元。</t>
  </si>
  <si>
    <t>7.本局及各分隊伙食.清潔等外包支出(含工資、年終獎金、勞健保費、勞退基金及服務費等)。</t>
  </si>
  <si>
    <t>2汰換水庫消防車</t>
  </si>
  <si>
    <t>1.新增分隊監視系統網路月租費22000、iTaiwan17000、GSN光世代4路21000</t>
  </si>
  <si>
    <t>金門縣災害防救辦公室約僱人員薪資</t>
  </si>
  <si>
    <t>離職儲金     36,432*2人*6%    =52,464元</t>
  </si>
  <si>
    <t>勞保費       2,406*2人*12月   =57,700元</t>
  </si>
  <si>
    <t>健保費       1,913*2人*12月   =45,912元</t>
  </si>
  <si>
    <t>休假補助)    16,000*2人       =32,000元</t>
  </si>
  <si>
    <t>年終獎金     36,432*2人*1.5月 =109,296元</t>
  </si>
  <si>
    <t>月俸         36,432*2人*12月  =874,368元</t>
  </si>
  <si>
    <t>消防業務</t>
  </si>
  <si>
    <t>勞    保：$2,184  *4人* 12月 =$104,832</t>
  </si>
  <si>
    <t>健    保：$1,509 *4人* 12月 =$72,432</t>
  </si>
  <si>
    <t>一般性補助款</t>
  </si>
  <si>
    <t>補助義消協勤費及消防車駕駛加班費</t>
  </si>
  <si>
    <t>4.車輛油耗里程管理系統。</t>
  </si>
  <si>
    <t>6.大金門數位無線電建置</t>
  </si>
  <si>
    <t>7.自動體外心臟電擊去顫器（爭取內政部消防署充實民間救難團體及救難志願組織裝備器材長程計畫-補助鳳凰志工隊裝備器材費）（中央補助款0.5、地方自籌款0.5）</t>
  </si>
  <si>
    <t>9.汰換移動式消防幫浦</t>
  </si>
  <si>
    <t>1.汰換一般型救護車（金寧1936-QS，烈嶼6F-9482，金沙6F-3559）爭取內政部消防署103年度補助地方政府購置一般型救護車經費補助（（中央補助款（2,588,250（1,725,500*0.5*3）、地方自籌款3,411,750））</t>
  </si>
  <si>
    <t>6.預估新進消防人員服裝10人：
(1)工作制服及配件，每套3,500元*10人，合計35,000元。
(2)夏季常服及配件，每套2,000元*10人，合計20,000元
(3)工作皮鞋，每雙1,800元*10人，合計18,000元。
(4)褲帶，每條150元*10人，合計1,500元。
(5)雨衣，每件450元*10人，合計4,500元。
(6)雨鞋，每件350元*10人，合計3,500元。
(7)襪子，每雙100元*10人*2雙，合計2,000元 。</t>
  </si>
  <si>
    <t>2.救護外套、救護工作帽（外勤人員、隊員63人）</t>
  </si>
  <si>
    <t>3.救護工作褲，冬、夏各2件（外勤人員、隊員63人）</t>
  </si>
  <si>
    <t xml:space="preserve"> </t>
  </si>
  <si>
    <t>25.購置燃燒現象訓練櫃訓練用消防衣帽架</t>
  </si>
  <si>
    <t>2.電能熱水器(烈1湖1)。</t>
  </si>
  <si>
    <t>3.加壓幫泵(烈1)。</t>
  </si>
  <si>
    <t>4.分隊119派遣印表機（A4）汰換</t>
  </si>
  <si>
    <t>5.災害應變中心印表機（A3）汰換</t>
  </si>
  <si>
    <t>8.生理監視器（金寧分隊2、金城分隊1）</t>
  </si>
  <si>
    <t>10.購置正壓排煙機</t>
  </si>
  <si>
    <t>11.汰換背負式幫浦滅火器</t>
  </si>
  <si>
    <t>4.購置洗衣機(湖1)。</t>
  </si>
  <si>
    <t>5.購置三用飲水機(湖2)。</t>
  </si>
  <si>
    <t>6.購置電視機(行2湖1)。</t>
  </si>
  <si>
    <t>7.購置碎紙機(指1)。</t>
  </si>
  <si>
    <t>8.購置LED全彩字幕機(行1)。</t>
  </si>
  <si>
    <t>9.購置冷氣機(城15)。</t>
  </si>
  <si>
    <t>10.購置監視器(城1)。</t>
  </si>
  <si>
    <t>11.購置移動式音響設備(行1)。</t>
  </si>
  <si>
    <t>12.購置投影機(行1)。</t>
  </si>
  <si>
    <t>13.購置辦公桌(烈10湖10)。</t>
  </si>
  <si>
    <t>14.購置辦公椅(烈10湖10)。</t>
  </si>
  <si>
    <t>15.購置鋁合金床組(城15沙10)。</t>
  </si>
  <si>
    <t>16.購置內務櫃(城15寧10指5)。</t>
  </si>
  <si>
    <t>17.購置公文櫃(指2)。</t>
  </si>
  <si>
    <t>18.購置置物架(寧1烈1)。</t>
  </si>
  <si>
    <t>19.購置沙發椅(寧1)。</t>
  </si>
  <si>
    <t>20.購置廣播系統(城1)。</t>
  </si>
  <si>
    <t>21.機房冷氣機採購汰換（98年5噸）</t>
  </si>
  <si>
    <t>2.汰換影印機(行1預1)。</t>
  </si>
  <si>
    <t>3.購置電冰箱(湖1城1)。</t>
  </si>
  <si>
    <t>1.購置傳真機(沙1)。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</si>
</sst>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General_)"/>
    <numFmt numFmtId="178" formatCode="0.00_)"/>
    <numFmt numFmtId="179" formatCode="_-* #,##0.0_-;\-* #,##0.0_-;_-* &quot;-&quot;??_-;_-@_-"/>
    <numFmt numFmtId="180" formatCode="0.00_ "/>
    <numFmt numFmtId="181" formatCode="#,##0_ "/>
    <numFmt numFmtId="182" formatCode="#,##0_);[Red]\(#,##0\)"/>
    <numFmt numFmtId="183" formatCode="&quot;Yes&quot;;&quot;Yes&quot;;&quot;No&quot;"/>
    <numFmt numFmtId="184" formatCode="&quot;True&quot;;&quot;True&quot;;&quot;False&quot;"/>
    <numFmt numFmtId="185" formatCode="&quot;On&quot;;&quot;On&quot;;&quot;Off&quot;"/>
  </numFmts>
  <fonts count="50">
    <font>
      <sz val="12"/>
      <name val="新細明體"/>
      <family val="1"/>
    </font>
    <font>
      <sz val="9"/>
      <name val="細明體"/>
      <family val="3"/>
    </font>
    <font>
      <sz val="12"/>
      <name val="Times New Roman"/>
      <family val="1"/>
    </font>
    <font>
      <sz val="12"/>
      <name val="標楷體"/>
      <family val="4"/>
    </font>
    <font>
      <u val="single"/>
      <sz val="18"/>
      <name val="標楷體"/>
      <family val="4"/>
    </font>
    <font>
      <u val="single"/>
      <sz val="16"/>
      <name val="標楷體"/>
      <family val="4"/>
    </font>
    <font>
      <sz val="11"/>
      <name val="標楷體"/>
      <family val="4"/>
    </font>
    <font>
      <sz val="11"/>
      <name val="Times New Roman"/>
      <family val="1"/>
    </font>
    <font>
      <u val="single"/>
      <sz val="14"/>
      <name val="標楷體"/>
      <family val="4"/>
    </font>
    <font>
      <sz val="14"/>
      <name val="標楷體"/>
      <family val="4"/>
    </font>
    <font>
      <sz val="14"/>
      <name val="Times New Roman"/>
      <family val="1"/>
    </font>
    <font>
      <b/>
      <sz val="14"/>
      <name val="標楷體"/>
      <family val="4"/>
    </font>
    <font>
      <sz val="10"/>
      <name val="MS Sans Serif"/>
      <family val="2"/>
    </font>
    <font>
      <sz val="10"/>
      <name val="Arial"/>
      <family val="2"/>
    </font>
    <font>
      <sz val="12"/>
      <name val="Courier"/>
      <family val="3"/>
    </font>
    <font>
      <b/>
      <i/>
      <sz val="16"/>
      <name val="Helv"/>
      <family val="2"/>
    </font>
    <font>
      <u val="single"/>
      <sz val="9"/>
      <color indexed="12"/>
      <name val="華康中楷體"/>
      <family val="3"/>
    </font>
    <font>
      <sz val="10"/>
      <name val="標楷體"/>
      <family val="4"/>
    </font>
    <font>
      <b/>
      <sz val="12"/>
      <name val="Times New Roman"/>
      <family val="1"/>
    </font>
    <font>
      <b/>
      <sz val="12"/>
      <name val="標楷體"/>
      <family val="4"/>
    </font>
    <font>
      <b/>
      <sz val="11"/>
      <name val="標楷體"/>
      <family val="4"/>
    </font>
    <font>
      <sz val="8"/>
      <name val="細明體"/>
      <family val="3"/>
    </font>
    <font>
      <sz val="8"/>
      <name val="Times New Roman"/>
      <family val="1"/>
    </font>
    <font>
      <sz val="9"/>
      <name val="新細明體"/>
      <family val="1"/>
    </font>
    <font>
      <sz val="14"/>
      <name val="細明體"/>
      <family val="3"/>
    </font>
    <font>
      <sz val="9"/>
      <name val="標楷體"/>
      <family val="4"/>
    </font>
    <font>
      <u val="single"/>
      <sz val="12"/>
      <color indexed="36"/>
      <name val="新細明體"/>
      <family val="1"/>
    </font>
    <font>
      <sz val="12"/>
      <name val="Abadi MT Condensed Light"/>
      <family val="2"/>
    </font>
    <font>
      <b/>
      <sz val="13"/>
      <name val="標楷體"/>
      <family val="4"/>
    </font>
    <font>
      <sz val="13"/>
      <name val="標楷體"/>
      <family val="4"/>
    </font>
    <font>
      <sz val="14"/>
      <name val="新細明體"/>
      <family val="1"/>
    </font>
    <font>
      <sz val="13"/>
      <name val="Times New Roman"/>
      <family val="1"/>
    </font>
    <font>
      <b/>
      <sz val="10"/>
      <name val="標楷體"/>
      <family val="4"/>
    </font>
    <font>
      <sz val="12"/>
      <name val="雅真標準楷書"/>
      <family val="3"/>
    </font>
    <font>
      <u val="single"/>
      <sz val="16"/>
      <name val="雅真標準楷書"/>
      <family val="3"/>
    </font>
    <font>
      <sz val="10"/>
      <name val="Times New Roman"/>
      <family val="1"/>
    </font>
    <font>
      <sz val="11"/>
      <name val="新細明體"/>
      <family val="1"/>
    </font>
    <font>
      <b/>
      <u val="single"/>
      <sz val="13"/>
      <name val="標楷體"/>
      <family val="4"/>
    </font>
    <font>
      <sz val="10"/>
      <name val="細明體"/>
      <family val="3"/>
    </font>
    <font>
      <sz val="12"/>
      <color indexed="10"/>
      <name val="標楷體"/>
      <family val="4"/>
    </font>
    <font>
      <b/>
      <sz val="9"/>
      <name val="標楷體"/>
      <family val="4"/>
    </font>
    <font>
      <sz val="14"/>
      <color indexed="8"/>
      <name val="標楷體"/>
      <family val="4"/>
    </font>
    <font>
      <sz val="16"/>
      <color indexed="8"/>
      <name val="標楷體"/>
      <family val="4"/>
    </font>
    <font>
      <sz val="10"/>
      <color indexed="8"/>
      <name val="標楷體"/>
      <family val="4"/>
    </font>
    <font>
      <sz val="10"/>
      <color indexed="12"/>
      <name val="標楷體"/>
      <family val="4"/>
    </font>
    <font>
      <sz val="12"/>
      <color indexed="8"/>
      <name val="標楷體"/>
      <family val="4"/>
    </font>
    <font>
      <sz val="10"/>
      <color indexed="10"/>
      <name val="標楷體"/>
      <family val="4"/>
    </font>
    <font>
      <sz val="12"/>
      <color indexed="10"/>
      <name val="新細明體"/>
      <family val="1"/>
    </font>
    <font>
      <sz val="12"/>
      <color indexed="12"/>
      <name val="標楷體"/>
      <family val="4"/>
    </font>
    <font>
      <sz val="8"/>
      <name val="標楷體"/>
      <family val="4"/>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double"/>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7" fillId="0" borderId="0" applyBorder="0" applyAlignment="0">
      <protection/>
    </xf>
    <xf numFmtId="177" fontId="14" fillId="2" borderId="1" applyNumberFormat="0" applyFont="0" applyFill="0" applyBorder="0">
      <alignment horizontal="center" vertical="center"/>
      <protection/>
    </xf>
    <xf numFmtId="178" fontId="15" fillId="0" borderId="0">
      <alignment/>
      <protection/>
    </xf>
    <xf numFmtId="0" fontId="13" fillId="0" borderId="0">
      <alignment/>
      <protection/>
    </xf>
    <xf numFmtId="0" fontId="0" fillId="0" borderId="0">
      <alignment/>
      <protection/>
    </xf>
    <xf numFmtId="0" fontId="0" fillId="0" borderId="0">
      <alignment vertical="center"/>
      <protection/>
    </xf>
    <xf numFmtId="0" fontId="36" fillId="0" borderId="0" applyNumberFormat="0" applyFill="0" applyBorder="0" applyAlignment="0">
      <protection/>
    </xf>
    <xf numFmtId="0" fontId="36" fillId="0" borderId="0" applyNumberFormat="0" applyFill="0" applyBorder="0" applyAlignment="0">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6" fillId="0" borderId="0" applyNumberFormat="0" applyFill="0" applyBorder="0" applyAlignment="0" applyProtection="0"/>
  </cellStyleXfs>
  <cellXfs count="438">
    <xf numFmtId="0" fontId="0" fillId="0" borderId="0" xfId="0" applyAlignment="1">
      <alignment/>
    </xf>
    <xf numFmtId="0" fontId="3" fillId="0" borderId="0" xfId="0" applyFont="1" applyAlignment="1">
      <alignment horizontal="centerContinuous" vertical="center"/>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Continuous" vertical="center"/>
    </xf>
    <xf numFmtId="0" fontId="2" fillId="0" borderId="1" xfId="0" applyFont="1" applyBorder="1" applyAlignment="1">
      <alignment horizontal="centerContinuous" vertical="center"/>
    </xf>
    <xf numFmtId="0" fontId="4" fillId="0" borderId="0" xfId="0" applyFont="1" applyAlignment="1">
      <alignment horizontal="centerContinuous" vertical="center"/>
    </xf>
    <xf numFmtId="0" fontId="3" fillId="0" borderId="1" xfId="0" applyFont="1" applyBorder="1" applyAlignment="1">
      <alignment/>
    </xf>
    <xf numFmtId="176" fontId="2" fillId="0" borderId="1" xfId="26" applyNumberFormat="1" applyFont="1" applyBorder="1" applyAlignment="1">
      <alignment/>
    </xf>
    <xf numFmtId="176" fontId="3" fillId="0" borderId="1" xfId="26" applyNumberFormat="1" applyFont="1" applyBorder="1" applyAlignment="1">
      <alignment/>
    </xf>
    <xf numFmtId="0" fontId="9" fillId="0" borderId="0" xfId="0" applyFont="1" applyAlignment="1">
      <alignment/>
    </xf>
    <xf numFmtId="0" fontId="3" fillId="0" borderId="2" xfId="0" applyFont="1" applyBorder="1" applyAlignment="1">
      <alignment horizontal="right"/>
    </xf>
    <xf numFmtId="0" fontId="11" fillId="0" borderId="1" xfId="0" applyFont="1" applyBorder="1" applyAlignment="1">
      <alignment horizontal="left" vertical="center"/>
    </xf>
    <xf numFmtId="0" fontId="11" fillId="0" borderId="1" xfId="0" applyFont="1" applyBorder="1" applyAlignment="1">
      <alignment/>
    </xf>
    <xf numFmtId="0" fontId="11" fillId="0" borderId="0" xfId="0" applyFont="1" applyAlignment="1">
      <alignment/>
    </xf>
    <xf numFmtId="0" fontId="9" fillId="0" borderId="1" xfId="0" applyFont="1" applyBorder="1" applyAlignment="1">
      <alignment/>
    </xf>
    <xf numFmtId="0" fontId="9" fillId="0" borderId="3" xfId="0" applyFont="1" applyBorder="1" applyAlignment="1">
      <alignment/>
    </xf>
    <xf numFmtId="0" fontId="9" fillId="0" borderId="0" xfId="0" applyFont="1" applyBorder="1" applyAlignment="1">
      <alignment/>
    </xf>
    <xf numFmtId="0" fontId="3" fillId="0" borderId="0" xfId="25" applyFont="1">
      <alignment/>
      <protection/>
    </xf>
    <xf numFmtId="0" fontId="3" fillId="0" borderId="0" xfId="25">
      <alignment/>
      <protection/>
    </xf>
    <xf numFmtId="0" fontId="3" fillId="0" borderId="0" xfId="25" applyFont="1" applyBorder="1" applyAlignment="1">
      <alignment vertical="center"/>
      <protection/>
    </xf>
    <xf numFmtId="0" fontId="3" fillId="0" borderId="2" xfId="0" applyFont="1" applyBorder="1" applyAlignment="1">
      <alignment horizontal="center"/>
    </xf>
    <xf numFmtId="0" fontId="9" fillId="0" borderId="1" xfId="0" applyFont="1" applyBorder="1" applyAlignment="1">
      <alignment vertical="top" wrapText="1"/>
    </xf>
    <xf numFmtId="0" fontId="0" fillId="0" borderId="0" xfId="0" applyFont="1" applyAlignment="1">
      <alignment/>
    </xf>
    <xf numFmtId="0" fontId="5" fillId="0" borderId="0" xfId="25" applyFont="1" applyAlignment="1">
      <alignment horizontal="centerContinuous" vertical="center"/>
      <protection/>
    </xf>
    <xf numFmtId="0" fontId="8" fillId="0" borderId="0" xfId="0" applyFont="1" applyAlignment="1">
      <alignment horizontal="centerContinuous" vertical="center"/>
    </xf>
    <xf numFmtId="176" fontId="19" fillId="0" borderId="1" xfId="26" applyNumberFormat="1" applyFont="1" applyBorder="1" applyAlignment="1">
      <alignment horizontal="left" vertical="center"/>
    </xf>
    <xf numFmtId="0" fontId="19" fillId="0" borderId="1" xfId="0" applyFont="1" applyBorder="1" applyAlignment="1">
      <alignment horizontal="left" vertical="center"/>
    </xf>
    <xf numFmtId="176" fontId="18" fillId="0" borderId="1" xfId="26" applyNumberFormat="1" applyFont="1" applyBorder="1" applyAlignment="1">
      <alignment horizontal="left" vertical="center"/>
    </xf>
    <xf numFmtId="0" fontId="20" fillId="0" borderId="1" xfId="0" applyFont="1" applyBorder="1" applyAlignment="1">
      <alignment horizontal="left" vertical="center"/>
    </xf>
    <xf numFmtId="176" fontId="21" fillId="0" borderId="1" xfId="26" applyNumberFormat="1" applyFont="1" applyBorder="1" applyAlignment="1">
      <alignment/>
    </xf>
    <xf numFmtId="176" fontId="22" fillId="0" borderId="1" xfId="26" applyNumberFormat="1" applyFont="1" applyBorder="1" applyAlignment="1">
      <alignment/>
    </xf>
    <xf numFmtId="0" fontId="19" fillId="0" borderId="1" xfId="0" applyFont="1" applyBorder="1" applyAlignment="1">
      <alignment vertical="center" wrapText="1"/>
    </xf>
    <xf numFmtId="43" fontId="11" fillId="0" borderId="1" xfId="26" applyFont="1" applyBorder="1" applyAlignment="1">
      <alignment/>
    </xf>
    <xf numFmtId="0" fontId="24" fillId="0" borderId="1" xfId="0" applyFont="1" applyBorder="1" applyAlignment="1">
      <alignment horizontal="center"/>
    </xf>
    <xf numFmtId="0" fontId="9" fillId="0" borderId="1"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3" fillId="0" borderId="4" xfId="0" applyFont="1" applyBorder="1" applyAlignment="1">
      <alignment horizontal="distributed"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Continuous" vertical="center"/>
    </xf>
    <xf numFmtId="176" fontId="18" fillId="0" borderId="7" xfId="26" applyNumberFormat="1" applyFont="1" applyBorder="1" applyAlignment="1">
      <alignment horizontal="left" vertical="center"/>
    </xf>
    <xf numFmtId="0" fontId="0" fillId="0" borderId="0" xfId="0" applyFont="1" applyAlignment="1">
      <alignment/>
    </xf>
    <xf numFmtId="0" fontId="9" fillId="0" borderId="1" xfId="0" applyFont="1" applyBorder="1" applyAlignment="1">
      <alignment horizontal="left"/>
    </xf>
    <xf numFmtId="0" fontId="8" fillId="0" borderId="0" xfId="0" applyFont="1" applyAlignment="1">
      <alignment horizontal="center" vertical="center"/>
    </xf>
    <xf numFmtId="0" fontId="5" fillId="0" borderId="0" xfId="0" applyFont="1" applyAlignment="1">
      <alignment horizontal="centerContinuous" vertical="center"/>
    </xf>
    <xf numFmtId="0" fontId="5" fillId="0" borderId="0" xfId="0" applyFont="1" applyAlignment="1">
      <alignment horizontal="center" vertical="center"/>
    </xf>
    <xf numFmtId="0" fontId="2" fillId="0" borderId="2"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left" vertical="center" wrapText="1"/>
    </xf>
    <xf numFmtId="0" fontId="3" fillId="0" borderId="6" xfId="23" applyFont="1" applyBorder="1" applyAlignment="1">
      <alignment horizontal="left" vertical="center"/>
      <protection/>
    </xf>
    <xf numFmtId="0" fontId="2" fillId="0" borderId="6" xfId="23" applyFont="1" applyBorder="1" applyAlignment="1">
      <alignment vertical="center"/>
      <protection/>
    </xf>
    <xf numFmtId="0" fontId="3" fillId="0" borderId="5" xfId="23" applyFont="1" applyBorder="1" applyAlignment="1">
      <alignment horizontal="left" vertical="center"/>
      <protection/>
    </xf>
    <xf numFmtId="0" fontId="29" fillId="0" borderId="0" xfId="0" applyFont="1" applyBorder="1" applyAlignment="1">
      <alignment/>
    </xf>
    <xf numFmtId="0" fontId="30" fillId="0" borderId="0" xfId="0" applyFont="1" applyAlignment="1">
      <alignment/>
    </xf>
    <xf numFmtId="0" fontId="9" fillId="0" borderId="0" xfId="23" applyFont="1" applyBorder="1" applyAlignment="1">
      <alignment horizontal="left" vertical="center"/>
      <protection/>
    </xf>
    <xf numFmtId="0" fontId="9" fillId="0" borderId="0" xfId="0" applyFont="1" applyAlignment="1">
      <alignment horizontal="left"/>
    </xf>
    <xf numFmtId="0" fontId="9" fillId="0" borderId="0" xfId="25" applyFont="1" applyBorder="1" applyAlignment="1">
      <alignment horizontal="right" vertical="center"/>
      <protection/>
    </xf>
    <xf numFmtId="0" fontId="9" fillId="0" borderId="0" xfId="0" applyFont="1" applyAlignment="1">
      <alignment horizontal="right"/>
    </xf>
    <xf numFmtId="0" fontId="5" fillId="0" borderId="0" xfId="23" applyFont="1" applyAlignment="1">
      <alignment horizontal="centerContinuous" vertical="center"/>
      <protection/>
    </xf>
    <xf numFmtId="0" fontId="0" fillId="0" borderId="0" xfId="0" applyAlignment="1">
      <alignment horizontal="centerContinuous" vertical="center"/>
    </xf>
    <xf numFmtId="0" fontId="2" fillId="0" borderId="2" xfId="0" applyFont="1" applyBorder="1" applyAlignment="1">
      <alignment horizontal="center"/>
    </xf>
    <xf numFmtId="0" fontId="0" fillId="0" borderId="2" xfId="0" applyBorder="1" applyAlignment="1">
      <alignment/>
    </xf>
    <xf numFmtId="0" fontId="19" fillId="0" borderId="1" xfId="0" applyFont="1" applyBorder="1" applyAlignment="1">
      <alignment/>
    </xf>
    <xf numFmtId="0" fontId="3" fillId="0" borderId="1" xfId="0" applyFont="1" applyBorder="1" applyAlignment="1">
      <alignment wrapText="1"/>
    </xf>
    <xf numFmtId="0" fontId="3" fillId="0" borderId="1" xfId="0" applyFont="1" applyBorder="1" applyAlignment="1">
      <alignment horizontal="left" indent="1"/>
    </xf>
    <xf numFmtId="0" fontId="29" fillId="0" borderId="3" xfId="0" applyFont="1" applyBorder="1" applyAlignment="1">
      <alignment horizontal="left"/>
    </xf>
    <xf numFmtId="0" fontId="3" fillId="0" borderId="3" xfId="0" applyFont="1" applyBorder="1" applyAlignment="1">
      <alignment horizontal="left"/>
    </xf>
    <xf numFmtId="0" fontId="29" fillId="0" borderId="0" xfId="0" applyFont="1" applyBorder="1" applyAlignment="1">
      <alignment horizontal="left"/>
    </xf>
    <xf numFmtId="0" fontId="29" fillId="0" borderId="0" xfId="0" applyFont="1" applyAlignment="1">
      <alignment/>
    </xf>
    <xf numFmtId="0" fontId="29" fillId="0" borderId="0" xfId="0" applyFont="1" applyAlignment="1">
      <alignment horizontal="left"/>
    </xf>
    <xf numFmtId="0" fontId="29" fillId="0" borderId="0" xfId="25" applyFont="1" applyBorder="1" applyAlignment="1">
      <alignment horizontal="left" vertical="center"/>
      <protection/>
    </xf>
    <xf numFmtId="0" fontId="29" fillId="0" borderId="0" xfId="25" applyFont="1" applyBorder="1" applyAlignment="1">
      <alignment vertical="center"/>
      <protection/>
    </xf>
    <xf numFmtId="0" fontId="29" fillId="0" borderId="0" xfId="25" applyFont="1">
      <alignment/>
      <protection/>
    </xf>
    <xf numFmtId="0" fontId="29" fillId="0" borderId="0" xfId="25" applyFont="1" applyBorder="1" applyAlignment="1">
      <alignment horizontal="center" vertical="center"/>
      <protection/>
    </xf>
    <xf numFmtId="0" fontId="29" fillId="0" borderId="0" xfId="25" applyFont="1" applyAlignment="1">
      <alignment vertical="center"/>
      <protection/>
    </xf>
    <xf numFmtId="0" fontId="29" fillId="0" borderId="0" xfId="25" applyFont="1" applyBorder="1" applyAlignment="1">
      <alignment horizontal="right" vertical="center"/>
      <protection/>
    </xf>
    <xf numFmtId="0" fontId="29" fillId="0" borderId="0" xfId="0" applyFont="1" applyAlignment="1">
      <alignment horizontal="right"/>
    </xf>
    <xf numFmtId="0" fontId="31" fillId="0" borderId="0" xfId="25" applyFont="1">
      <alignment/>
      <protection/>
    </xf>
    <xf numFmtId="0" fontId="5" fillId="0" borderId="0" xfId="25" applyFont="1" applyAlignment="1">
      <alignment horizontal="center" vertical="center"/>
      <protection/>
    </xf>
    <xf numFmtId="0" fontId="6" fillId="0" borderId="1" xfId="0" applyFont="1" applyBorder="1" applyAlignment="1">
      <alignment horizontal="left" vertical="center"/>
    </xf>
    <xf numFmtId="0" fontId="6" fillId="0" borderId="1" xfId="0" applyFont="1" applyBorder="1" applyAlignment="1">
      <alignment/>
    </xf>
    <xf numFmtId="0" fontId="6" fillId="0" borderId="1" xfId="0" applyFont="1" applyBorder="1" applyAlignment="1">
      <alignment wrapText="1"/>
    </xf>
    <xf numFmtId="0" fontId="0" fillId="0" borderId="0" xfId="20" applyBorder="1">
      <alignment vertical="center"/>
      <protection/>
    </xf>
    <xf numFmtId="0" fontId="0" fillId="0" borderId="0" xfId="20">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0" fontId="3" fillId="0" borderId="0" xfId="20" applyFont="1" applyBorder="1">
      <alignment vertical="center"/>
      <protection/>
    </xf>
    <xf numFmtId="0" fontId="3" fillId="0" borderId="0" xfId="20" applyFont="1" applyAlignment="1">
      <alignment horizontal="right"/>
      <protection/>
    </xf>
    <xf numFmtId="0" fontId="3" fillId="0" borderId="0" xfId="20" applyFont="1" applyBorder="1" applyAlignment="1">
      <alignment horizontal="center" vertical="center" wrapText="1"/>
      <protection/>
    </xf>
    <xf numFmtId="0" fontId="19" fillId="0" borderId="1" xfId="20" applyFont="1" applyBorder="1" applyAlignment="1">
      <alignment horizontal="left" vertical="center"/>
      <protection/>
    </xf>
    <xf numFmtId="176" fontId="18" fillId="3" borderId="1" xfId="26" applyNumberFormat="1" applyFont="1" applyFill="1" applyBorder="1" applyAlignment="1">
      <alignment horizontal="left" vertical="center"/>
    </xf>
    <xf numFmtId="176" fontId="18" fillId="4" borderId="1" xfId="26" applyNumberFormat="1" applyFont="1" applyFill="1" applyBorder="1" applyAlignment="1">
      <alignment horizontal="left" vertical="center"/>
    </xf>
    <xf numFmtId="176" fontId="18" fillId="0" borderId="0" xfId="26" applyNumberFormat="1" applyFont="1" applyBorder="1" applyAlignment="1">
      <alignment horizontal="left" vertical="center"/>
    </xf>
    <xf numFmtId="0" fontId="20" fillId="0" borderId="1" xfId="20" applyFont="1" applyBorder="1" applyAlignment="1">
      <alignment horizontal="left" vertical="center"/>
      <protection/>
    </xf>
    <xf numFmtId="0" fontId="3" fillId="0" borderId="1" xfId="20" applyFont="1" applyBorder="1">
      <alignment vertical="center"/>
      <protection/>
    </xf>
    <xf numFmtId="176" fontId="2" fillId="0" borderId="0" xfId="26" applyNumberFormat="1" applyFont="1" applyBorder="1" applyAlignment="1">
      <alignment/>
    </xf>
    <xf numFmtId="0" fontId="0" fillId="0" borderId="1" xfId="20" applyBorder="1">
      <alignment vertical="center"/>
      <protection/>
    </xf>
    <xf numFmtId="0" fontId="3" fillId="0" borderId="0" xfId="20" applyFont="1">
      <alignment vertical="center"/>
      <protection/>
    </xf>
    <xf numFmtId="0" fontId="3" fillId="0" borderId="0" xfId="20" applyFont="1" applyAlignment="1">
      <alignment vertical="center"/>
      <protection/>
    </xf>
    <xf numFmtId="0" fontId="32" fillId="0" borderId="1" xfId="0" applyFont="1" applyBorder="1" applyAlignment="1">
      <alignment vertical="center" wrapText="1"/>
    </xf>
    <xf numFmtId="0" fontId="33" fillId="0" borderId="0" xfId="0" applyFont="1" applyAlignment="1">
      <alignment/>
    </xf>
    <xf numFmtId="0" fontId="3" fillId="0" borderId="0" xfId="25" applyAlignment="1">
      <alignment vertical="center"/>
      <protection/>
    </xf>
    <xf numFmtId="0" fontId="34" fillId="0" borderId="0" xfId="0" applyFont="1" applyAlignment="1">
      <alignment horizontal="center" vertical="center"/>
    </xf>
    <xf numFmtId="0" fontId="3" fillId="0" borderId="2" xfId="0" applyFont="1" applyBorder="1" applyAlignment="1">
      <alignment horizontal="left" vertical="center"/>
    </xf>
    <xf numFmtId="0" fontId="17" fillId="0" borderId="0" xfId="25" applyFont="1" applyAlignment="1">
      <alignment horizontal="right" vertical="center"/>
      <protection/>
    </xf>
    <xf numFmtId="0" fontId="33" fillId="0" borderId="0" xfId="0" applyFont="1" applyAlignment="1">
      <alignment horizontal="center" vertical="center"/>
    </xf>
    <xf numFmtId="0" fontId="35" fillId="0" borderId="1" xfId="23" applyFont="1" applyBorder="1" applyAlignment="1">
      <alignment horizontal="left" vertical="center" indent="1"/>
      <protection/>
    </xf>
    <xf numFmtId="41" fontId="17" fillId="0" borderId="1" xfId="25" applyNumberFormat="1" applyFont="1" applyBorder="1" applyAlignment="1">
      <alignment horizontal="right" vertical="center"/>
      <protection/>
    </xf>
    <xf numFmtId="41" fontId="17" fillId="0" borderId="7" xfId="25" applyNumberFormat="1" applyFont="1" applyBorder="1" applyAlignment="1">
      <alignment horizontal="right" vertical="center"/>
      <protection/>
    </xf>
    <xf numFmtId="41" fontId="36" fillId="0" borderId="8" xfId="25" applyNumberFormat="1" applyFont="1" applyBorder="1" applyAlignment="1">
      <alignment horizontal="right" vertical="center"/>
      <protection/>
    </xf>
    <xf numFmtId="41" fontId="36" fillId="0" borderId="1" xfId="25" applyNumberFormat="1" applyFont="1" applyBorder="1" applyAlignment="1">
      <alignment horizontal="right" vertical="center"/>
      <protection/>
    </xf>
    <xf numFmtId="0" fontId="3" fillId="0" borderId="1" xfId="0" applyFont="1" applyBorder="1" applyAlignment="1">
      <alignment vertical="top" wrapText="1"/>
    </xf>
    <xf numFmtId="0" fontId="17" fillId="0" borderId="1" xfId="23" applyFont="1" applyBorder="1" applyAlignment="1">
      <alignment horizontal="left" vertical="center" indent="1"/>
      <protection/>
    </xf>
    <xf numFmtId="0" fontId="20" fillId="0" borderId="1" xfId="23" applyFont="1" applyBorder="1" applyAlignment="1">
      <alignment horizontal="center" vertical="center"/>
      <protection/>
    </xf>
    <xf numFmtId="0" fontId="0" fillId="0" borderId="1" xfId="0" applyBorder="1" applyAlignment="1">
      <alignment/>
    </xf>
    <xf numFmtId="0" fontId="3" fillId="0" borderId="1" xfId="0" applyFont="1" applyBorder="1" applyAlignment="1">
      <alignment vertical="center"/>
    </xf>
    <xf numFmtId="0" fontId="0" fillId="0" borderId="0" xfId="0" applyBorder="1" applyAlignment="1">
      <alignment vertical="center"/>
    </xf>
    <xf numFmtId="0" fontId="6" fillId="0" borderId="1" xfId="23" applyFont="1" applyBorder="1" applyAlignment="1">
      <alignment horizontal="left" vertical="center"/>
      <protection/>
    </xf>
    <xf numFmtId="0" fontId="3" fillId="0" borderId="1" xfId="25" applyBorder="1" applyAlignment="1">
      <alignment horizontal="center"/>
      <protection/>
    </xf>
    <xf numFmtId="41" fontId="17" fillId="0" borderId="8" xfId="25" applyNumberFormat="1" applyFont="1" applyBorder="1" applyAlignment="1">
      <alignment horizontal="right" vertical="center"/>
      <protection/>
    </xf>
    <xf numFmtId="0" fontId="6" fillId="0" borderId="0" xfId="25" applyFont="1" applyBorder="1" applyAlignment="1">
      <alignment vertical="center"/>
      <protection/>
    </xf>
    <xf numFmtId="0" fontId="6" fillId="0" borderId="3" xfId="25" applyFont="1" applyBorder="1" applyAlignment="1">
      <alignment vertical="center"/>
      <protection/>
    </xf>
    <xf numFmtId="0" fontId="6" fillId="0" borderId="0" xfId="25" applyFont="1" applyAlignment="1">
      <alignment vertical="center"/>
      <protection/>
    </xf>
    <xf numFmtId="0" fontId="6" fillId="0" borderId="0" xfId="25" applyFont="1">
      <alignment/>
      <protection/>
    </xf>
    <xf numFmtId="0" fontId="6" fillId="0" borderId="0" xfId="25" applyFont="1" applyBorder="1" applyAlignment="1">
      <alignment horizontal="right" vertical="center"/>
      <protection/>
    </xf>
    <xf numFmtId="0" fontId="3" fillId="0" borderId="0" xfId="0" applyFont="1" applyAlignment="1">
      <alignment horizontal="center"/>
    </xf>
    <xf numFmtId="0" fontId="3" fillId="0" borderId="0" xfId="25" applyFont="1" applyAlignment="1">
      <alignment vertical="center"/>
      <protection/>
    </xf>
    <xf numFmtId="0" fontId="3" fillId="0" borderId="0" xfId="25" applyAlignment="1">
      <alignment horizontal="center" vertical="center"/>
      <protection/>
    </xf>
    <xf numFmtId="0" fontId="3" fillId="0" borderId="0" xfId="25" applyBorder="1" applyAlignment="1">
      <alignment horizontal="left" vertical="center"/>
      <protection/>
    </xf>
    <xf numFmtId="0" fontId="3" fillId="0" borderId="0" xfId="25" applyAlignment="1">
      <alignment horizontal="left" vertical="center"/>
      <protection/>
    </xf>
    <xf numFmtId="0" fontId="3" fillId="0" borderId="0" xfId="25" applyAlignment="1">
      <alignment/>
      <protection/>
    </xf>
    <xf numFmtId="0" fontId="29" fillId="0" borderId="0" xfId="0" applyFont="1" applyAlignment="1">
      <alignment/>
    </xf>
    <xf numFmtId="0" fontId="3" fillId="0" borderId="0" xfId="0" applyFont="1" applyAlignment="1">
      <alignment/>
    </xf>
    <xf numFmtId="0" fontId="4" fillId="0" borderId="0" xfId="20" applyFont="1" applyBorder="1" applyAlignment="1">
      <alignment vertical="center"/>
      <protection/>
    </xf>
    <xf numFmtId="0" fontId="0" fillId="0" borderId="0" xfId="20" applyFill="1" applyBorder="1">
      <alignment vertical="center"/>
      <protection/>
    </xf>
    <xf numFmtId="0" fontId="4" fillId="0" borderId="0" xfId="20" applyFont="1" applyFill="1" applyBorder="1" applyAlignment="1">
      <alignment vertical="center"/>
      <protection/>
    </xf>
    <xf numFmtId="0" fontId="3" fillId="0" borderId="0" xfId="20" applyFont="1" applyFill="1" applyBorder="1">
      <alignment vertical="center"/>
      <protection/>
    </xf>
    <xf numFmtId="176" fontId="18" fillId="0" borderId="1" xfId="26" applyNumberFormat="1" applyFont="1" applyFill="1" applyBorder="1" applyAlignment="1">
      <alignment horizontal="left" vertical="center"/>
    </xf>
    <xf numFmtId="0" fontId="0" fillId="0" borderId="1" xfId="20" applyFill="1" applyBorder="1">
      <alignment vertical="center"/>
      <protection/>
    </xf>
    <xf numFmtId="0" fontId="3" fillId="0" borderId="0" xfId="0" applyFont="1" applyFill="1" applyAlignment="1">
      <alignment horizontal="center"/>
    </xf>
    <xf numFmtId="0" fontId="0" fillId="0" borderId="0" xfId="20" applyFill="1">
      <alignment vertical="center"/>
      <protection/>
    </xf>
    <xf numFmtId="0" fontId="3" fillId="0" borderId="0" xfId="20" applyFont="1" applyFill="1">
      <alignment vertical="center"/>
      <protection/>
    </xf>
    <xf numFmtId="0" fontId="3" fillId="0" borderId="9" xfId="20" applyFont="1" applyBorder="1" applyAlignment="1">
      <alignment vertical="center" wrapText="1"/>
      <protection/>
    </xf>
    <xf numFmtId="0" fontId="0" fillId="0" borderId="0" xfId="20" applyFont="1" applyBorder="1">
      <alignment vertical="center"/>
      <protection/>
    </xf>
    <xf numFmtId="0" fontId="0" fillId="0" borderId="0" xfId="0" applyBorder="1" applyAlignment="1">
      <alignment/>
    </xf>
    <xf numFmtId="0" fontId="30" fillId="0" borderId="0" xfId="0" applyFont="1" applyBorder="1" applyAlignment="1">
      <alignment/>
    </xf>
    <xf numFmtId="176" fontId="18" fillId="0" borderId="1" xfId="26" applyNumberFormat="1" applyFont="1" applyBorder="1" applyAlignment="1">
      <alignment horizontal="right" vertical="center"/>
    </xf>
    <xf numFmtId="176" fontId="18" fillId="3" borderId="1" xfId="26" applyNumberFormat="1" applyFont="1" applyFill="1" applyBorder="1" applyAlignment="1">
      <alignment vertical="center"/>
    </xf>
    <xf numFmtId="0" fontId="3" fillId="0" borderId="0" xfId="25" applyFont="1" applyAlignment="1">
      <alignment horizontal="left" vertical="center"/>
      <protection/>
    </xf>
    <xf numFmtId="0" fontId="19" fillId="0" borderId="0" xfId="0" applyFont="1" applyAlignment="1">
      <alignment horizontal="left"/>
    </xf>
    <xf numFmtId="0" fontId="3" fillId="0" borderId="0" xfId="25" applyFont="1" applyAlignment="1">
      <alignment horizontal="left"/>
      <protection/>
    </xf>
    <xf numFmtId="0" fontId="0" fillId="0" borderId="0" xfId="20" applyFont="1">
      <alignment vertical="center"/>
      <protection/>
    </xf>
    <xf numFmtId="0" fontId="0" fillId="0" borderId="0" xfId="20" applyFont="1" applyFill="1">
      <alignment vertical="center"/>
      <protection/>
    </xf>
    <xf numFmtId="0" fontId="3" fillId="0" borderId="0" xfId="0" applyFont="1" applyBorder="1" applyAlignment="1">
      <alignment horizontal="center" vertical="justify" shrinkToFit="1"/>
    </xf>
    <xf numFmtId="0" fontId="3" fillId="0" borderId="2" xfId="25" applyFont="1" applyBorder="1" applyAlignment="1">
      <alignment horizontal="left" vertical="center"/>
      <protection/>
    </xf>
    <xf numFmtId="0" fontId="3" fillId="0" borderId="1" xfId="25" applyFont="1" applyBorder="1" applyAlignment="1">
      <alignment horizontal="center" vertical="top"/>
      <protection/>
    </xf>
    <xf numFmtId="0" fontId="35" fillId="0" borderId="1" xfId="25" applyFont="1" applyBorder="1" applyAlignment="1">
      <alignment horizontal="center" vertical="top"/>
      <protection/>
    </xf>
    <xf numFmtId="0" fontId="3" fillId="0" borderId="1" xfId="0" applyFont="1" applyBorder="1" applyAlignment="1">
      <alignment horizontal="left" vertical="center" wrapText="1"/>
    </xf>
    <xf numFmtId="0" fontId="9" fillId="0" borderId="0" xfId="20" applyFont="1" applyBorder="1">
      <alignment vertical="center"/>
      <protection/>
    </xf>
    <xf numFmtId="0" fontId="19" fillId="0" borderId="1" xfId="0" applyFont="1" applyBorder="1" applyAlignment="1">
      <alignment vertical="center"/>
    </xf>
    <xf numFmtId="0" fontId="3" fillId="0" borderId="1" xfId="0" applyFont="1" applyBorder="1" applyAlignment="1">
      <alignment horizontal="left" vertical="center"/>
    </xf>
    <xf numFmtId="0" fontId="9" fillId="0" borderId="1" xfId="0" applyFont="1" applyBorder="1" applyAlignment="1">
      <alignment horizontal="center" vertical="center"/>
    </xf>
    <xf numFmtId="181" fontId="9" fillId="0" borderId="1" xfId="0" applyNumberFormat="1" applyFont="1" applyBorder="1" applyAlignment="1">
      <alignment vertical="center"/>
    </xf>
    <xf numFmtId="0" fontId="3" fillId="0" borderId="0" xfId="0" applyFont="1" applyBorder="1" applyAlignment="1">
      <alignment vertical="center"/>
    </xf>
    <xf numFmtId="181" fontId="9" fillId="0" borderId="0" xfId="0" applyNumberFormat="1" applyFont="1" applyBorder="1" applyAlignment="1">
      <alignment vertical="center"/>
    </xf>
    <xf numFmtId="0" fontId="32" fillId="0" borderId="1" xfId="20" applyFont="1" applyBorder="1" applyAlignment="1">
      <alignment horizontal="left" vertical="center"/>
      <protection/>
    </xf>
    <xf numFmtId="0" fontId="40" fillId="0" borderId="1" xfId="20" applyFont="1" applyBorder="1" applyAlignment="1">
      <alignment horizontal="left" vertical="center" wrapText="1"/>
      <protection/>
    </xf>
    <xf numFmtId="176" fontId="3" fillId="0" borderId="4" xfId="26" applyNumberFormat="1" applyFont="1" applyBorder="1" applyAlignment="1">
      <alignment horizontal="right" vertical="center" wrapText="1"/>
    </xf>
    <xf numFmtId="176" fontId="3" fillId="0" borderId="4" xfId="26" applyNumberFormat="1" applyFont="1" applyBorder="1" applyAlignment="1">
      <alignment vertical="center" wrapText="1"/>
    </xf>
    <xf numFmtId="0" fontId="3" fillId="0" borderId="4" xfId="0" applyFont="1" applyBorder="1" applyAlignment="1">
      <alignment vertical="center" wrapText="1"/>
    </xf>
    <xf numFmtId="0" fontId="27" fillId="0" borderId="6" xfId="0" applyFont="1" applyBorder="1" applyAlignment="1">
      <alignment vertical="center" wrapText="1"/>
    </xf>
    <xf numFmtId="176" fontId="27" fillId="0" borderId="6" xfId="26" applyNumberFormat="1" applyFont="1" applyBorder="1" applyAlignment="1">
      <alignment vertical="center" wrapText="1"/>
    </xf>
    <xf numFmtId="176" fontId="3" fillId="0" borderId="6" xfId="26" applyNumberFormat="1"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vertical="center"/>
    </xf>
    <xf numFmtId="176" fontId="3" fillId="0" borderId="6" xfId="26" applyNumberFormat="1" applyFont="1" applyBorder="1" applyAlignment="1">
      <alignment vertical="center"/>
    </xf>
    <xf numFmtId="0" fontId="3" fillId="0" borderId="6" xfId="23" applyFont="1" applyBorder="1" applyAlignment="1">
      <alignment horizontal="center" vertical="center"/>
      <protection/>
    </xf>
    <xf numFmtId="0" fontId="3" fillId="0" borderId="6" xfId="0" applyFont="1" applyBorder="1" applyAlignment="1">
      <alignment horizontal="center" vertical="center"/>
    </xf>
    <xf numFmtId="0" fontId="3" fillId="0" borderId="5" xfId="23" applyFont="1" applyBorder="1" applyAlignment="1">
      <alignment horizontal="center" vertical="center"/>
      <protection/>
    </xf>
    <xf numFmtId="0" fontId="3" fillId="0" borderId="5" xfId="0" applyFont="1" applyBorder="1" applyAlignment="1">
      <alignment horizontal="center" vertical="center"/>
    </xf>
    <xf numFmtId="176" fontId="3" fillId="0" borderId="5" xfId="26" applyNumberFormat="1" applyFont="1" applyBorder="1" applyAlignment="1">
      <alignment vertical="center"/>
    </xf>
    <xf numFmtId="0" fontId="3" fillId="0" borderId="5" xfId="0" applyFont="1" applyBorder="1" applyAlignment="1">
      <alignment vertical="center"/>
    </xf>
    <xf numFmtId="176" fontId="3" fillId="0" borderId="5" xfId="26" applyNumberFormat="1" applyFont="1" applyBorder="1" applyAlignment="1">
      <alignment vertical="center" wrapText="1"/>
    </xf>
    <xf numFmtId="182" fontId="9" fillId="0" borderId="1" xfId="26" applyNumberFormat="1" applyFont="1" applyBorder="1" applyAlignment="1">
      <alignment vertical="center"/>
    </xf>
    <xf numFmtId="0" fontId="9" fillId="2" borderId="1" xfId="0" applyFont="1" applyFill="1" applyBorder="1" applyAlignment="1">
      <alignment horizontal="center" vertical="center"/>
    </xf>
    <xf numFmtId="0" fontId="3" fillId="0" borderId="1" xfId="0" applyFont="1" applyBorder="1" applyAlignment="1">
      <alignment vertical="top"/>
    </xf>
    <xf numFmtId="0" fontId="38" fillId="0" borderId="1" xfId="23" applyFont="1" applyBorder="1" applyAlignment="1">
      <alignment horizontal="left" vertical="center" indent="1"/>
      <protection/>
    </xf>
    <xf numFmtId="176" fontId="17" fillId="0" borderId="6" xfId="26" applyNumberFormat="1" applyFont="1" applyBorder="1" applyAlignment="1">
      <alignment vertical="center" wrapText="1"/>
    </xf>
    <xf numFmtId="176" fontId="3" fillId="0" borderId="6" xfId="26" applyNumberFormat="1" applyFont="1" applyBorder="1" applyAlignment="1">
      <alignment horizontal="right" vertical="center" wrapText="1"/>
    </xf>
    <xf numFmtId="176" fontId="3" fillId="0" borderId="10" xfId="26" applyNumberFormat="1" applyFont="1" applyBorder="1" applyAlignment="1">
      <alignment vertical="center"/>
    </xf>
    <xf numFmtId="176" fontId="3" fillId="0" borderId="5" xfId="26" applyNumberFormat="1" applyFont="1" applyBorder="1" applyAlignment="1">
      <alignment horizontal="right" vertical="center" wrapText="1"/>
    </xf>
    <xf numFmtId="0" fontId="9" fillId="0" borderId="1" xfId="0" applyFont="1" applyBorder="1" applyAlignment="1">
      <alignment vertical="center" wrapText="1"/>
    </xf>
    <xf numFmtId="49" fontId="41" fillId="0" borderId="1" xfId="0" applyNumberFormat="1" applyFont="1" applyBorder="1" applyAlignment="1">
      <alignment horizontal="left" vertical="center" wrapText="1"/>
    </xf>
    <xf numFmtId="49" fontId="41" fillId="2" borderId="1" xfId="0" applyNumberFormat="1"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readingOrder="1"/>
    </xf>
    <xf numFmtId="0" fontId="3" fillId="0" borderId="1" xfId="0" applyFont="1" applyBorder="1" applyAlignment="1">
      <alignment vertical="center" wrapText="1"/>
    </xf>
    <xf numFmtId="49" fontId="41" fillId="0" borderId="1" xfId="22" applyNumberFormat="1" applyFont="1" applyBorder="1" applyAlignment="1">
      <alignment horizontal="left" vertical="center" wrapText="1"/>
      <protection/>
    </xf>
    <xf numFmtId="0" fontId="20" fillId="0" borderId="1" xfId="0" applyFont="1" applyBorder="1" applyAlignment="1">
      <alignment horizontal="left" vertical="center" wrapText="1"/>
    </xf>
    <xf numFmtId="176" fontId="11" fillId="0" borderId="1" xfId="26" applyNumberFormat="1" applyFont="1" applyBorder="1" applyAlignment="1">
      <alignment/>
    </xf>
    <xf numFmtId="176" fontId="9" fillId="0" borderId="1" xfId="26" applyNumberFormat="1" applyFont="1" applyBorder="1" applyAlignment="1">
      <alignment/>
    </xf>
    <xf numFmtId="176" fontId="9" fillId="0" borderId="1" xfId="26" applyNumberFormat="1" applyFont="1" applyBorder="1" applyAlignment="1">
      <alignment horizontal="right"/>
    </xf>
    <xf numFmtId="0" fontId="6" fillId="0" borderId="1" xfId="0" applyFont="1" applyBorder="1" applyAlignment="1">
      <alignment horizontal="left"/>
    </xf>
    <xf numFmtId="181" fontId="9" fillId="0" borderId="1" xfId="0" applyNumberFormat="1" applyFont="1" applyBorder="1" applyAlignment="1">
      <alignment/>
    </xf>
    <xf numFmtId="176" fontId="11" fillId="0" borderId="1" xfId="0" applyNumberFormat="1" applyFont="1" applyBorder="1" applyAlignment="1">
      <alignment/>
    </xf>
    <xf numFmtId="0" fontId="40" fillId="0" borderId="1" xfId="20" applyFont="1" applyBorder="1" applyAlignment="1">
      <alignment horizontal="left" vertical="center"/>
      <protection/>
    </xf>
    <xf numFmtId="49" fontId="32" fillId="0" borderId="1" xfId="0" applyNumberFormat="1" applyFont="1" applyBorder="1" applyAlignment="1">
      <alignment horizontal="left" vertical="center" wrapText="1"/>
    </xf>
    <xf numFmtId="0" fontId="18" fillId="0" borderId="1" xfId="20" applyFont="1" applyBorder="1">
      <alignment vertical="center"/>
      <protection/>
    </xf>
    <xf numFmtId="181" fontId="18" fillId="0" borderId="1" xfId="20" applyNumberFormat="1" applyFont="1" applyBorder="1">
      <alignment vertical="center"/>
      <protection/>
    </xf>
    <xf numFmtId="181" fontId="9" fillId="2" borderId="1" xfId="0" applyNumberFormat="1" applyFont="1" applyFill="1" applyBorder="1" applyAlignment="1">
      <alignment vertical="center"/>
    </xf>
    <xf numFmtId="181" fontId="41" fillId="2" borderId="1" xfId="0" applyNumberFormat="1" applyFont="1" applyFill="1" applyBorder="1" applyAlignment="1">
      <alignment vertical="center"/>
    </xf>
    <xf numFmtId="181" fontId="41" fillId="0" borderId="1" xfId="0" applyNumberFormat="1" applyFont="1" applyBorder="1" applyAlignment="1">
      <alignment vertical="center"/>
    </xf>
    <xf numFmtId="0" fontId="9"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6" fontId="3" fillId="0" borderId="1" xfId="0" applyNumberFormat="1" applyFont="1" applyBorder="1" applyAlignment="1">
      <alignment vertical="top" wrapText="1"/>
    </xf>
    <xf numFmtId="0" fontId="6" fillId="0" borderId="1" xfId="0" applyFont="1" applyBorder="1" applyAlignment="1">
      <alignment vertical="top" wrapText="1"/>
    </xf>
    <xf numFmtId="181" fontId="17" fillId="0" borderId="1" xfId="0" applyNumberFormat="1" applyFont="1" applyBorder="1" applyAlignment="1">
      <alignment horizontal="center" vertical="distributed" textRotation="255" wrapText="1"/>
    </xf>
    <xf numFmtId="181" fontId="17" fillId="0" borderId="7" xfId="0" applyNumberFormat="1" applyFont="1" applyBorder="1" applyAlignment="1">
      <alignment horizontal="center" vertical="distributed" textRotation="255" wrapText="1"/>
    </xf>
    <xf numFmtId="0" fontId="17" fillId="0" borderId="1" xfId="0" applyFont="1" applyBorder="1" applyAlignment="1">
      <alignment horizontal="center" vertical="distributed" textRotation="255" wrapText="1"/>
    </xf>
    <xf numFmtId="181" fontId="17" fillId="0" borderId="9" xfId="0" applyNumberFormat="1" applyFont="1" applyBorder="1" applyAlignment="1">
      <alignment horizontal="center" vertical="distributed" textRotation="255" wrapText="1"/>
    </xf>
    <xf numFmtId="181" fontId="17" fillId="0" borderId="6" xfId="0" applyNumberFormat="1" applyFont="1" applyBorder="1" applyAlignment="1">
      <alignment horizontal="center" vertical="top" wrapText="1"/>
    </xf>
    <xf numFmtId="181" fontId="17" fillId="0" borderId="11" xfId="0" applyNumberFormat="1" applyFont="1" applyBorder="1" applyAlignment="1">
      <alignment horizontal="right" vertical="top" wrapText="1"/>
    </xf>
    <xf numFmtId="181" fontId="17" fillId="0" borderId="6" xfId="0" applyNumberFormat="1" applyFont="1" applyBorder="1" applyAlignment="1">
      <alignment horizontal="right" vertical="top" wrapText="1"/>
    </xf>
    <xf numFmtId="181" fontId="17" fillId="0" borderId="0" xfId="0" applyNumberFormat="1" applyFont="1" applyBorder="1" applyAlignment="1">
      <alignment horizontal="right" vertical="top" wrapText="1"/>
    </xf>
    <xf numFmtId="181" fontId="3" fillId="0" borderId="11" xfId="0" applyNumberFormat="1" applyFont="1" applyBorder="1" applyAlignment="1">
      <alignment horizontal="right" vertical="top" wrapText="1"/>
    </xf>
    <xf numFmtId="181" fontId="3" fillId="0" borderId="6" xfId="0" applyNumberFormat="1" applyFont="1" applyBorder="1" applyAlignment="1">
      <alignment horizontal="right" vertical="top" wrapText="1"/>
    </xf>
    <xf numFmtId="181" fontId="3" fillId="0" borderId="0" xfId="0" applyNumberFormat="1" applyFont="1" applyBorder="1" applyAlignment="1">
      <alignment horizontal="right" vertical="top" wrapText="1"/>
    </xf>
    <xf numFmtId="181" fontId="3" fillId="0" borderId="6" xfId="0" applyNumberFormat="1" applyFont="1" applyBorder="1" applyAlignment="1">
      <alignment vertical="top" wrapText="1"/>
    </xf>
    <xf numFmtId="176" fontId="19" fillId="0" borderId="1" xfId="0" applyNumberFormat="1" applyFont="1" applyBorder="1" applyAlignment="1">
      <alignment vertical="center" wrapText="1"/>
    </xf>
    <xf numFmtId="176" fontId="9" fillId="0" borderId="0" xfId="26" applyNumberFormat="1" applyFont="1" applyAlignment="1">
      <alignment/>
    </xf>
    <xf numFmtId="176" fontId="11" fillId="0" borderId="0" xfId="26" applyNumberFormat="1" applyFont="1" applyAlignment="1">
      <alignment/>
    </xf>
    <xf numFmtId="0" fontId="19" fillId="0" borderId="0" xfId="0" applyFont="1" applyAlignment="1">
      <alignment/>
    </xf>
    <xf numFmtId="0" fontId="3" fillId="0" borderId="0" xfId="0" applyFont="1" applyFill="1" applyAlignment="1">
      <alignment horizontal="left"/>
    </xf>
    <xf numFmtId="0" fontId="0" fillId="0" borderId="11" xfId="0" applyBorder="1" applyAlignment="1">
      <alignment/>
    </xf>
    <xf numFmtId="0" fontId="0" fillId="0" borderId="6" xfId="0" applyBorder="1" applyAlignment="1">
      <alignment/>
    </xf>
    <xf numFmtId="181" fontId="0" fillId="0" borderId="0" xfId="0" applyNumberFormat="1" applyAlignment="1">
      <alignment/>
    </xf>
    <xf numFmtId="49" fontId="42" fillId="0" borderId="1" xfId="0" applyNumberFormat="1" applyFont="1" applyBorder="1" applyAlignment="1">
      <alignment horizontal="left" vertical="center" wrapText="1"/>
    </xf>
    <xf numFmtId="0" fontId="43" fillId="0" borderId="0" xfId="24" applyFont="1" applyFill="1">
      <alignment/>
      <protection/>
    </xf>
    <xf numFmtId="0" fontId="43" fillId="0" borderId="1" xfId="24" applyNumberFormat="1" applyFont="1" applyFill="1" applyBorder="1" applyAlignment="1">
      <alignment horizontal="distributed" vertical="center"/>
      <protection/>
    </xf>
    <xf numFmtId="0" fontId="43" fillId="0" borderId="1" xfId="24" applyNumberFormat="1" applyFont="1" applyFill="1" applyBorder="1" applyAlignment="1">
      <alignment horizontal="distributed" vertical="distributed"/>
      <protection/>
    </xf>
    <xf numFmtId="0" fontId="17" fillId="0" borderId="1" xfId="19" applyFont="1" applyFill="1" applyBorder="1" applyAlignment="1">
      <alignment vertical="center"/>
      <protection/>
    </xf>
    <xf numFmtId="0" fontId="43" fillId="0" borderId="0" xfId="24" applyFont="1">
      <alignment/>
      <protection/>
    </xf>
    <xf numFmtId="176" fontId="43" fillId="0" borderId="0" xfId="26" applyNumberFormat="1" applyFont="1" applyBorder="1" applyAlignment="1">
      <alignment/>
    </xf>
    <xf numFmtId="176" fontId="44" fillId="0" borderId="0" xfId="26" applyNumberFormat="1" applyFont="1" applyBorder="1" applyAlignment="1">
      <alignment/>
    </xf>
    <xf numFmtId="176" fontId="44" fillId="0" borderId="0" xfId="24" applyNumberFormat="1" applyFont="1" applyBorder="1">
      <alignment/>
      <protection/>
    </xf>
    <xf numFmtId="0" fontId="43" fillId="0" borderId="0" xfId="24" applyFont="1" applyBorder="1">
      <alignment/>
      <protection/>
    </xf>
    <xf numFmtId="3" fontId="43" fillId="0" borderId="1" xfId="24" applyNumberFormat="1" applyFont="1" applyBorder="1" applyAlignment="1">
      <alignment horizontal="center" vertical="distributed" textRotation="255"/>
      <protection/>
    </xf>
    <xf numFmtId="3" fontId="43" fillId="0" borderId="1" xfId="24" applyNumberFormat="1" applyFont="1" applyBorder="1" applyAlignment="1">
      <alignment horizontal="center" vertical="center" textRotation="255"/>
      <protection/>
    </xf>
    <xf numFmtId="3" fontId="43" fillId="0" borderId="1" xfId="24" applyNumberFormat="1" applyFont="1" applyBorder="1" applyAlignment="1">
      <alignment horizontal="center" vertical="distributed" textRotation="255" wrapText="1"/>
      <protection/>
    </xf>
    <xf numFmtId="3" fontId="43" fillId="0" borderId="1" xfId="24" applyNumberFormat="1" applyFont="1" applyBorder="1" applyAlignment="1">
      <alignment vertical="distributed" textRotation="255"/>
      <protection/>
    </xf>
    <xf numFmtId="182" fontId="43" fillId="0" borderId="9" xfId="24" applyNumberFormat="1" applyFont="1" applyBorder="1" applyAlignment="1">
      <alignment vertical="center" textRotation="255"/>
      <protection/>
    </xf>
    <xf numFmtId="182" fontId="43" fillId="0" borderId="1" xfId="24" applyNumberFormat="1" applyFont="1" applyBorder="1" applyAlignment="1">
      <alignment vertical="distributed" textRotation="255"/>
      <protection/>
    </xf>
    <xf numFmtId="182" fontId="43" fillId="0" borderId="1" xfId="24" applyNumberFormat="1" applyFont="1" applyBorder="1" applyAlignment="1">
      <alignment horizontal="distributed" vertical="distributed" textRotation="255"/>
      <protection/>
    </xf>
    <xf numFmtId="182" fontId="43" fillId="0" borderId="5" xfId="24" applyNumberFormat="1" applyFont="1" applyBorder="1" applyAlignment="1">
      <alignment horizontal="distributed" vertical="distributed" textRotation="255"/>
      <protection/>
    </xf>
    <xf numFmtId="182" fontId="43" fillId="0" borderId="5" xfId="24" applyNumberFormat="1" applyFont="1" applyBorder="1" applyAlignment="1">
      <alignment horizontal="center" vertical="distributed" textRotation="255" wrapText="1"/>
      <protection/>
    </xf>
    <xf numFmtId="0" fontId="45" fillId="0" borderId="1" xfId="24" applyNumberFormat="1" applyFont="1" applyFill="1" applyBorder="1" applyAlignment="1">
      <alignment horizontal="center" vertical="center"/>
      <protection/>
    </xf>
    <xf numFmtId="182" fontId="3" fillId="0" borderId="1" xfId="19" applyNumberFormat="1" applyFont="1" applyFill="1" applyBorder="1">
      <alignment/>
      <protection/>
    </xf>
    <xf numFmtId="182" fontId="3" fillId="0" borderId="1" xfId="24" applyNumberFormat="1" applyFont="1" applyFill="1" applyBorder="1">
      <alignment/>
      <protection/>
    </xf>
    <xf numFmtId="182" fontId="45" fillId="0" borderId="1" xfId="24" applyNumberFormat="1" applyFont="1" applyBorder="1">
      <alignment/>
      <protection/>
    </xf>
    <xf numFmtId="3" fontId="45" fillId="0" borderId="1" xfId="27" applyNumberFormat="1" applyFont="1" applyBorder="1" applyAlignment="1">
      <alignment vertical="center"/>
    </xf>
    <xf numFmtId="3" fontId="45" fillId="2" borderId="1" xfId="27" applyNumberFormat="1" applyFont="1" applyFill="1" applyBorder="1" applyAlignment="1">
      <alignment vertical="center"/>
    </xf>
    <xf numFmtId="182" fontId="45" fillId="0" borderId="9" xfId="27" applyNumberFormat="1" applyFont="1" applyBorder="1" applyAlignment="1">
      <alignment vertical="center"/>
    </xf>
    <xf numFmtId="182" fontId="45" fillId="0" borderId="1" xfId="27" applyNumberFormat="1" applyFont="1" applyBorder="1" applyAlignment="1">
      <alignment vertical="center"/>
    </xf>
    <xf numFmtId="182" fontId="45" fillId="0" borderId="1" xfId="27" applyNumberFormat="1" applyFont="1" applyFill="1" applyBorder="1" applyAlignment="1">
      <alignment vertical="center"/>
    </xf>
    <xf numFmtId="182" fontId="45" fillId="2" borderId="1" xfId="27" applyNumberFormat="1" applyFont="1" applyFill="1" applyBorder="1" applyAlignment="1">
      <alignment vertical="center"/>
    </xf>
    <xf numFmtId="0" fontId="45" fillId="0" borderId="1" xfId="24" applyFont="1" applyBorder="1" applyAlignment="1">
      <alignment horizontal="center" vertical="center"/>
      <protection/>
    </xf>
    <xf numFmtId="0" fontId="46" fillId="0" borderId="0" xfId="24" applyFont="1">
      <alignment/>
      <protection/>
    </xf>
    <xf numFmtId="0" fontId="46" fillId="0" borderId="1" xfId="24" applyFont="1" applyBorder="1" applyAlignment="1">
      <alignment horizontal="distributed" vertical="center"/>
      <protection/>
    </xf>
    <xf numFmtId="0" fontId="46" fillId="0" borderId="1" xfId="24" applyFont="1" applyBorder="1" applyAlignment="1">
      <alignment vertical="center"/>
      <protection/>
    </xf>
    <xf numFmtId="0" fontId="46" fillId="0" borderId="1" xfId="24" applyNumberFormat="1" applyFont="1" applyFill="1" applyBorder="1" applyAlignment="1">
      <alignment horizontal="center" vertical="center"/>
      <protection/>
    </xf>
    <xf numFmtId="182" fontId="46" fillId="0" borderId="1" xfId="19" applyNumberFormat="1" applyFont="1" applyFill="1" applyBorder="1">
      <alignment/>
      <protection/>
    </xf>
    <xf numFmtId="182" fontId="46" fillId="0" borderId="1" xfId="24" applyNumberFormat="1" applyFont="1" applyBorder="1">
      <alignment/>
      <protection/>
    </xf>
    <xf numFmtId="3" fontId="46" fillId="0" borderId="1" xfId="27" applyNumberFormat="1" applyFont="1" applyBorder="1" applyAlignment="1">
      <alignment vertical="center"/>
    </xf>
    <xf numFmtId="3" fontId="46" fillId="2" borderId="1" xfId="27" applyNumberFormat="1" applyFont="1" applyFill="1" applyBorder="1" applyAlignment="1">
      <alignment vertical="center"/>
    </xf>
    <xf numFmtId="182" fontId="46" fillId="0" borderId="9" xfId="27" applyNumberFormat="1" applyFont="1" applyBorder="1" applyAlignment="1">
      <alignment vertical="center"/>
    </xf>
    <xf numFmtId="182" fontId="46" fillId="0" borderId="1" xfId="27" applyNumberFormat="1" applyFont="1" applyBorder="1" applyAlignment="1">
      <alignment vertical="center"/>
    </xf>
    <xf numFmtId="182" fontId="46" fillId="2" borderId="1" xfId="27" applyNumberFormat="1" applyFont="1" applyFill="1" applyBorder="1" applyAlignment="1">
      <alignment vertical="center"/>
    </xf>
    <xf numFmtId="182" fontId="46" fillId="0" borderId="1" xfId="24" applyNumberFormat="1" applyFont="1" applyBorder="1" applyAlignment="1">
      <alignment horizontal="right" vertical="center"/>
      <protection/>
    </xf>
    <xf numFmtId="0" fontId="46" fillId="0" borderId="1" xfId="24" applyFont="1" applyBorder="1" applyAlignment="1">
      <alignment horizontal="center" vertical="center"/>
      <protection/>
    </xf>
    <xf numFmtId="0" fontId="47" fillId="0" borderId="0" xfId="0" applyFont="1" applyAlignment="1">
      <alignment/>
    </xf>
    <xf numFmtId="176" fontId="46" fillId="0" borderId="0" xfId="26" applyNumberFormat="1" applyFont="1" applyBorder="1" applyAlignment="1">
      <alignment/>
    </xf>
    <xf numFmtId="176" fontId="48" fillId="0" borderId="1" xfId="26" applyNumberFormat="1" applyFont="1" applyBorder="1" applyAlignment="1" applyProtection="1">
      <alignment vertical="center"/>
      <protection/>
    </xf>
    <xf numFmtId="0" fontId="46" fillId="0" borderId="0" xfId="24" applyFont="1" applyBorder="1">
      <alignment/>
      <protection/>
    </xf>
    <xf numFmtId="3" fontId="0" fillId="0" borderId="0" xfId="0" applyNumberFormat="1" applyAlignment="1">
      <alignment/>
    </xf>
    <xf numFmtId="3" fontId="9" fillId="2"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81" fontId="9" fillId="0" borderId="0" xfId="0" applyNumberFormat="1" applyFont="1" applyAlignment="1">
      <alignment/>
    </xf>
    <xf numFmtId="49" fontId="41" fillId="0" borderId="1" xfId="0" applyNumberFormat="1" applyFont="1" applyBorder="1" applyAlignment="1">
      <alignment horizontal="left" vertical="center" wrapText="1" readingOrder="1"/>
    </xf>
    <xf numFmtId="0" fontId="3" fillId="0" borderId="1" xfId="0" applyFont="1" applyBorder="1" applyAlignment="1">
      <alignment horizontal="center" vertical="center" wrapText="1"/>
    </xf>
    <xf numFmtId="0" fontId="6" fillId="0" borderId="1" xfId="21" applyFont="1" applyBorder="1" applyAlignment="1">
      <alignment horizontal="left" vertical="center" wrapText="1"/>
      <protection/>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17" fillId="0" borderId="1" xfId="0" applyFont="1" applyBorder="1" applyAlignment="1">
      <alignment/>
    </xf>
    <xf numFmtId="0" fontId="17" fillId="0" borderId="1" xfId="0" applyFont="1" applyBorder="1" applyAlignment="1">
      <alignment wrapText="1"/>
    </xf>
    <xf numFmtId="0" fontId="17" fillId="0" borderId="0" xfId="0" applyFont="1" applyAlignment="1">
      <alignment/>
    </xf>
    <xf numFmtId="0" fontId="17" fillId="0" borderId="2" xfId="0" applyFont="1" applyBorder="1" applyAlignment="1">
      <alignment horizontal="right"/>
    </xf>
    <xf numFmtId="0" fontId="17" fillId="0" borderId="1" xfId="0" applyFont="1" applyBorder="1" applyAlignment="1">
      <alignment horizontal="center" vertical="center"/>
    </xf>
    <xf numFmtId="0" fontId="17" fillId="0" borderId="0" xfId="0" applyFont="1" applyBorder="1" applyAlignment="1">
      <alignment/>
    </xf>
    <xf numFmtId="181" fontId="11" fillId="0" borderId="1" xfId="0" applyNumberFormat="1" applyFont="1" applyBorder="1" applyAlignment="1">
      <alignment horizontal="center" vertical="center" wrapText="1"/>
    </xf>
    <xf numFmtId="181" fontId="11" fillId="0" borderId="1" xfId="0" applyNumberFormat="1" applyFont="1" applyBorder="1" applyAlignment="1">
      <alignment vertical="center"/>
    </xf>
    <xf numFmtId="176" fontId="49" fillId="0" borderId="1" xfId="26" applyNumberFormat="1" applyFont="1" applyBorder="1" applyAlignment="1">
      <alignment horizontal="left"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13"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0" xfId="25" applyFont="1" applyAlignment="1">
      <alignment horizontal="center" vertical="center"/>
      <protection/>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 fillId="0" borderId="1" xfId="0" applyFont="1" applyBorder="1" applyAlignment="1">
      <alignment horizontal="center" vertical="center" wrapText="1"/>
    </xf>
    <xf numFmtId="0" fontId="4" fillId="0" borderId="0" xfId="20" applyFont="1" applyBorder="1" applyAlignment="1">
      <alignment horizontal="center" vertical="center"/>
      <protection/>
    </xf>
    <xf numFmtId="0" fontId="3" fillId="0" borderId="7"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1" xfId="20" applyFont="1" applyBorder="1" applyAlignment="1">
      <alignment horizontal="center" vertical="center" wrapText="1"/>
      <protection/>
    </xf>
    <xf numFmtId="0" fontId="17" fillId="0" borderId="1"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6"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3" xfId="20" applyFont="1" applyBorder="1" applyAlignment="1">
      <alignment horizontal="left" vertical="center"/>
      <protection/>
    </xf>
    <xf numFmtId="0" fontId="3" fillId="4" borderId="1" xfId="20" applyFont="1" applyFill="1" applyBorder="1" applyAlignment="1">
      <alignment horizontal="center" vertical="center" wrapText="1"/>
      <protection/>
    </xf>
    <xf numFmtId="0" fontId="3" fillId="0" borderId="1" xfId="20" applyFont="1" applyFill="1" applyBorder="1" applyAlignment="1">
      <alignment horizontal="center" vertical="center" wrapText="1"/>
      <protection/>
    </xf>
    <xf numFmtId="0" fontId="5" fillId="0" borderId="0" xfId="25" applyFont="1" applyBorder="1" applyAlignment="1">
      <alignment horizontal="center" vertical="center"/>
      <protection/>
    </xf>
    <xf numFmtId="0" fontId="3" fillId="0" borderId="0" xfId="20" applyFont="1" applyBorder="1" applyAlignment="1">
      <alignment horizontal="right"/>
      <protection/>
    </xf>
    <xf numFmtId="0" fontId="3" fillId="0" borderId="1" xfId="20" applyFont="1" applyBorder="1" applyAlignment="1">
      <alignment horizontal="distributed" vertical="center" wrapText="1"/>
      <protection/>
    </xf>
    <xf numFmtId="0" fontId="0" fillId="0" borderId="1" xfId="20" applyBorder="1" applyAlignment="1">
      <alignment horizontal="distributed" vertical="center" wrapText="1"/>
      <protection/>
    </xf>
    <xf numFmtId="0" fontId="3" fillId="3" borderId="1" xfId="20" applyFont="1" applyFill="1" applyBorder="1" applyAlignment="1">
      <alignment horizontal="center" vertical="center" wrapText="1"/>
      <protection/>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Border="1" applyAlignment="1">
      <alignment horizontal="center"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0" fillId="0" borderId="5" xfId="0" applyBorder="1" applyAlignment="1">
      <alignment horizontal="distributed" vertical="center" wrapText="1"/>
    </xf>
    <xf numFmtId="182" fontId="43" fillId="0" borderId="4" xfId="24" applyNumberFormat="1" applyFont="1" applyBorder="1" applyAlignment="1">
      <alignment horizontal="center" vertical="distributed" textRotation="255"/>
      <protection/>
    </xf>
    <xf numFmtId="182" fontId="43" fillId="0" borderId="5" xfId="24" applyNumberFormat="1" applyFont="1" applyBorder="1" applyAlignment="1">
      <alignment horizontal="center" vertical="distributed" textRotation="255"/>
      <protection/>
    </xf>
    <xf numFmtId="0" fontId="43" fillId="0" borderId="4" xfId="24" applyFont="1" applyBorder="1" applyAlignment="1">
      <alignment horizontal="center" vertical="distributed" textRotation="255" wrapText="1"/>
      <protection/>
    </xf>
    <xf numFmtId="0" fontId="43" fillId="0" borderId="5" xfId="24" applyFont="1" applyBorder="1" applyAlignment="1">
      <alignment horizontal="center" vertical="distributed" textRotation="255" wrapText="1"/>
      <protection/>
    </xf>
    <xf numFmtId="3" fontId="43" fillId="0" borderId="7" xfId="24" applyNumberFormat="1" applyFont="1" applyBorder="1" applyAlignment="1">
      <alignment horizontal="distributed" vertical="distributed"/>
      <protection/>
    </xf>
    <xf numFmtId="3" fontId="43" fillId="0" borderId="12" xfId="24" applyNumberFormat="1" applyFont="1" applyBorder="1" applyAlignment="1">
      <alignment horizontal="distributed" vertical="distributed"/>
      <protection/>
    </xf>
    <xf numFmtId="3" fontId="43" fillId="0" borderId="9" xfId="24" applyNumberFormat="1" applyFont="1" applyBorder="1" applyAlignment="1">
      <alignment horizontal="distributed" vertical="distributed"/>
      <protection/>
    </xf>
    <xf numFmtId="3" fontId="43" fillId="0" borderId="4" xfId="24" applyNumberFormat="1" applyFont="1" applyBorder="1" applyAlignment="1">
      <alignment horizontal="center" vertical="center" textRotation="255"/>
      <protection/>
    </xf>
    <xf numFmtId="3" fontId="43" fillId="0" borderId="5" xfId="24" applyNumberFormat="1" applyFont="1" applyBorder="1" applyAlignment="1">
      <alignment horizontal="center" vertical="center" textRotation="255"/>
      <protection/>
    </xf>
    <xf numFmtId="182" fontId="43" fillId="0" borderId="7" xfId="24" applyNumberFormat="1" applyFont="1" applyBorder="1" applyAlignment="1">
      <alignment horizontal="distributed" vertical="center"/>
      <protection/>
    </xf>
    <xf numFmtId="182" fontId="43" fillId="0" borderId="12" xfId="24" applyNumberFormat="1" applyFont="1" applyBorder="1" applyAlignment="1">
      <alignment horizontal="distributed" vertical="center"/>
      <protection/>
    </xf>
    <xf numFmtId="182" fontId="43" fillId="0" borderId="9" xfId="24" applyNumberFormat="1" applyFont="1" applyBorder="1" applyAlignment="1">
      <alignment horizontal="distributed" vertical="center"/>
      <protection/>
    </xf>
    <xf numFmtId="182" fontId="43" fillId="0" borderId="4" xfId="24" applyNumberFormat="1" applyFont="1" applyBorder="1" applyAlignment="1">
      <alignment horizontal="center" vertical="center" textRotation="255"/>
      <protection/>
    </xf>
    <xf numFmtId="182" fontId="43" fillId="0" borderId="5" xfId="24" applyNumberFormat="1" applyFont="1" applyBorder="1" applyAlignment="1">
      <alignment horizontal="center" vertical="center" textRotation="255"/>
      <protection/>
    </xf>
    <xf numFmtId="0" fontId="43" fillId="0" borderId="4" xfId="24" applyFont="1" applyBorder="1" applyAlignment="1">
      <alignment horizontal="center" vertical="distributed" textRotation="255"/>
      <protection/>
    </xf>
    <xf numFmtId="0" fontId="43" fillId="0" borderId="5" xfId="24" applyFont="1" applyBorder="1" applyAlignment="1">
      <alignment horizontal="center" vertical="distributed" textRotation="255"/>
      <protection/>
    </xf>
    <xf numFmtId="0" fontId="43" fillId="0" borderId="4" xfId="24" applyFont="1" applyBorder="1" applyAlignment="1">
      <alignment horizontal="center" vertical="top" textRotation="255"/>
      <protection/>
    </xf>
    <xf numFmtId="0" fontId="43" fillId="0" borderId="5" xfId="24" applyFont="1" applyBorder="1" applyAlignment="1">
      <alignment horizontal="center" vertical="top" textRotation="255"/>
      <protection/>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181" fontId="17" fillId="0" borderId="4" xfId="0" applyNumberFormat="1" applyFont="1" applyBorder="1" applyAlignment="1">
      <alignment horizontal="distributed" vertical="center" wrapText="1"/>
    </xf>
    <xf numFmtId="181" fontId="17" fillId="0" borderId="5" xfId="0" applyNumberFormat="1"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5" xfId="0" applyFont="1" applyBorder="1" applyAlignment="1">
      <alignment horizontal="distributed" vertical="center" wrapText="1"/>
    </xf>
    <xf numFmtId="181" fontId="17" fillId="0" borderId="7" xfId="0" applyNumberFormat="1" applyFont="1" applyBorder="1" applyAlignment="1">
      <alignment horizontal="center" vertical="center" wrapText="1"/>
    </xf>
    <xf numFmtId="181" fontId="17"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0" fontId="17" fillId="0" borderId="9" xfId="0" applyFont="1" applyBorder="1" applyAlignment="1">
      <alignment horizontal="left" vertical="center" wrapText="1"/>
    </xf>
    <xf numFmtId="0" fontId="3" fillId="0" borderId="2" xfId="0" applyFont="1" applyBorder="1" applyAlignment="1">
      <alignment horizontal="righ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xf>
    <xf numFmtId="0" fontId="3" fillId="0" borderId="12" xfId="0" applyFont="1" applyBorder="1" applyAlignment="1">
      <alignment horizont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9" fillId="0" borderId="0" xfId="0" applyFont="1" applyAlignment="1">
      <alignment horizontal="left"/>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3" fillId="0" borderId="11" xfId="0" applyFont="1" applyBorder="1" applyAlignment="1">
      <alignment horizontal="center" vertical="justify" shrinkToFit="1"/>
    </xf>
    <xf numFmtId="0" fontId="5" fillId="0" borderId="0" xfId="0" applyFont="1" applyAlignment="1">
      <alignment horizontal="center" vertical="center"/>
    </xf>
    <xf numFmtId="0" fontId="3" fillId="0" borderId="2" xfId="0" applyFont="1" applyBorder="1" applyAlignment="1">
      <alignment horizontal="right"/>
    </xf>
    <xf numFmtId="0" fontId="3" fillId="0" borderId="7" xfId="0" applyFont="1" applyBorder="1" applyAlignment="1">
      <alignment horizontal="distributed" vertical="center"/>
    </xf>
    <xf numFmtId="0" fontId="3" fillId="0" borderId="12" xfId="0" applyFont="1" applyBorder="1" applyAlignment="1">
      <alignment horizontal="distributed" vertic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distributed" vertical="center"/>
    </xf>
    <xf numFmtId="0" fontId="0" fillId="0" borderId="5" xfId="0" applyBorder="1" applyAlignment="1">
      <alignment horizontal="distributed" vertical="center"/>
    </xf>
    <xf numFmtId="0" fontId="29" fillId="0" borderId="0" xfId="25" applyFont="1" applyBorder="1" applyAlignment="1">
      <alignment horizontal="left" vertical="center"/>
      <protection/>
    </xf>
    <xf numFmtId="0" fontId="3" fillId="0" borderId="0" xfId="0" applyFont="1" applyAlignment="1">
      <alignment horizontal="center"/>
    </xf>
    <xf numFmtId="0" fontId="3" fillId="0" borderId="0" xfId="0" applyFont="1" applyBorder="1" applyAlignment="1">
      <alignment horizontal="center" vertical="top" wrapText="1"/>
    </xf>
    <xf numFmtId="0" fontId="0" fillId="0" borderId="0" xfId="0" applyAlignment="1">
      <alignment/>
    </xf>
    <xf numFmtId="0" fontId="3" fillId="0" borderId="7" xfId="25" applyFont="1" applyBorder="1" applyAlignment="1">
      <alignment horizontal="center" vertical="center" wrapText="1"/>
      <protection/>
    </xf>
    <xf numFmtId="0" fontId="3" fillId="0" borderId="9" xfId="25" applyFont="1" applyBorder="1" applyAlignment="1">
      <alignment horizontal="center" vertical="center" wrapText="1"/>
      <protection/>
    </xf>
    <xf numFmtId="0" fontId="3" fillId="0" borderId="12" xfId="25" applyFont="1" applyBorder="1" applyAlignment="1">
      <alignment horizontal="center" vertical="center" wrapText="1"/>
      <protection/>
    </xf>
    <xf numFmtId="0" fontId="3" fillId="0" borderId="8" xfId="25" applyFont="1" applyBorder="1" applyAlignment="1">
      <alignment horizontal="center" vertical="center"/>
      <protection/>
    </xf>
    <xf numFmtId="0" fontId="0" fillId="0" borderId="8" xfId="0" applyBorder="1" applyAlignment="1">
      <alignment horizontal="center" vertical="center"/>
    </xf>
    <xf numFmtId="0" fontId="3" fillId="0" borderId="1" xfId="25" applyFont="1" applyBorder="1" applyAlignment="1">
      <alignment horizontal="center" vertical="center"/>
      <protection/>
    </xf>
    <xf numFmtId="0" fontId="0" fillId="0" borderId="1" xfId="0" applyBorder="1" applyAlignment="1">
      <alignment horizontal="center" vertical="center"/>
    </xf>
    <xf numFmtId="0" fontId="8" fillId="0" borderId="0" xfId="25" applyFont="1" applyAlignment="1">
      <alignment horizontal="center" vertical="center"/>
      <protection/>
    </xf>
    <xf numFmtId="0" fontId="3" fillId="0" borderId="4" xfId="25" applyFont="1" applyBorder="1" applyAlignment="1">
      <alignment horizontal="center" vertical="center" wrapText="1"/>
      <protection/>
    </xf>
    <xf numFmtId="0" fontId="3" fillId="0" borderId="6" xfId="25" applyFont="1" applyBorder="1" applyAlignment="1">
      <alignment horizontal="center" vertical="center" wrapText="1"/>
      <protection/>
    </xf>
    <xf numFmtId="0" fontId="0" fillId="0" borderId="5" xfId="0" applyFont="1" applyBorder="1" applyAlignment="1">
      <alignment vertical="center"/>
    </xf>
    <xf numFmtId="0" fontId="0" fillId="0" borderId="12" xfId="0" applyBorder="1" applyAlignment="1">
      <alignment horizontal="center" vertical="center" wrapText="1"/>
    </xf>
    <xf numFmtId="0" fontId="3" fillId="0" borderId="8" xfId="25" applyFont="1" applyBorder="1" applyAlignment="1">
      <alignment horizontal="center" vertical="center" wrapText="1"/>
      <protection/>
    </xf>
    <xf numFmtId="0" fontId="0" fillId="0" borderId="1" xfId="0" applyBorder="1" applyAlignment="1">
      <alignment horizontal="center" wrapText="1"/>
    </xf>
    <xf numFmtId="0" fontId="3" fillId="0" borderId="0" xfId="25" applyFont="1" applyBorder="1" applyAlignment="1">
      <alignment horizontal="left" vertical="center"/>
      <protection/>
    </xf>
    <xf numFmtId="0" fontId="3" fillId="0" borderId="3" xfId="0" applyFont="1" applyBorder="1" applyAlignment="1">
      <alignment horizontal="left"/>
    </xf>
    <xf numFmtId="0" fontId="3" fillId="0" borderId="0" xfId="0" applyFont="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9" xfId="0" applyFont="1" applyBorder="1" applyAlignment="1">
      <alignment horizontal="center" vertical="center"/>
    </xf>
    <xf numFmtId="0" fontId="3" fillId="0" borderId="3" xfId="0" applyFont="1" applyBorder="1" applyAlignment="1">
      <alignment horizontal="left" wrapText="1"/>
    </xf>
    <xf numFmtId="0" fontId="4" fillId="0" borderId="0" xfId="0" applyFont="1" applyAlignment="1">
      <alignment horizontal="center" vertical="center"/>
    </xf>
    <xf numFmtId="0" fontId="9" fillId="0" borderId="1" xfId="0" applyFont="1" applyBorder="1" applyAlignment="1">
      <alignment horizontal="center" vertical="center" wrapText="1"/>
    </xf>
    <xf numFmtId="0" fontId="17"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21" applyFont="1" applyBorder="1" applyAlignment="1">
      <alignment horizontal="left" vertical="center" wrapText="1"/>
      <protection/>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5" xfId="20" applyBorder="1" applyAlignment="1">
      <alignment horizontal="center" vertical="center" wrapText="1"/>
      <protection/>
    </xf>
    <xf numFmtId="0" fontId="3" fillId="0" borderId="0" xfId="20" applyFont="1" applyAlignment="1">
      <alignment horizontal="left" vertical="center"/>
      <protection/>
    </xf>
  </cellXfs>
  <cellStyles count="20">
    <cellStyle name="Normal" xfId="0"/>
    <cellStyle name="eng" xfId="15"/>
    <cellStyle name="lu" xfId="16"/>
    <cellStyle name="Normal - Style1" xfId="17"/>
    <cellStyle name="Normal_Basic Assumptions" xfId="18"/>
    <cellStyle name="一般_5月份薪資" xfId="19"/>
    <cellStyle name="一般_94及95預決算資料表" xfId="20"/>
    <cellStyle name="一般_94年度縣庫負擔新增計畫相關表件" xfId="21"/>
    <cellStyle name="一般_Sheet1" xfId="22"/>
    <cellStyle name="一般_修正後書表格式" xfId="23"/>
    <cellStyle name="一般_複製 -10月份薪資-新格式" xfId="24"/>
    <cellStyle name="一般_總預算表" xfId="25"/>
    <cellStyle name="Comma" xfId="26"/>
    <cellStyle name="Comma [0]" xfId="27"/>
    <cellStyle name="Followed Hyperlink" xfId="28"/>
    <cellStyle name="Percent" xfId="29"/>
    <cellStyle name="Currency" xfId="30"/>
    <cellStyle name="Currency [0]" xfId="31"/>
    <cellStyle name="貨幣[0]_Apply" xfId="32"/>
    <cellStyle name="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40643;&#29898;&#33775;\&#26700;&#38754;\&#24409;&#25972;&#32113;&#35336;&#34920;\102&#24180;&#24230;&#27599;&#26376;&#34218;&#360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月"/>
      <sheetName val="2月"/>
      <sheetName val="3月"/>
      <sheetName val="4月"/>
      <sheetName val="5月"/>
      <sheetName val="晉級"/>
      <sheetName val="6月"/>
    </sheetNames>
    <sheetDataSet>
      <sheetData sheetId="0">
        <row r="60">
          <cell r="E60">
            <v>26435</v>
          </cell>
          <cell r="G60">
            <v>14548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6"/>
  <sheetViews>
    <sheetView zoomScaleSheetLayoutView="75" workbookViewId="0" topLeftCell="B1">
      <selection activeCell="O16" sqref="O16"/>
    </sheetView>
  </sheetViews>
  <sheetFormatPr defaultColWidth="9.00390625" defaultRowHeight="16.5"/>
  <cols>
    <col min="1" max="1" width="15.75390625" style="87" customWidth="1"/>
    <col min="2" max="2" width="7.625" style="87" customWidth="1"/>
    <col min="3" max="3" width="16.00390625" style="87" customWidth="1"/>
    <col min="4" max="5" width="9.625" style="87" customWidth="1"/>
    <col min="6" max="6" width="9.125" style="144" customWidth="1"/>
    <col min="7" max="7" width="8.375" style="87" customWidth="1"/>
    <col min="8" max="8" width="8.75390625" style="87" customWidth="1"/>
    <col min="9" max="9" width="7.875" style="144" customWidth="1"/>
    <col min="10" max="10" width="9.75390625" style="87" customWidth="1"/>
    <col min="11" max="13" width="9.625" style="87" customWidth="1"/>
    <col min="14" max="14" width="8.125" style="87" customWidth="1"/>
    <col min="15" max="16" width="8.625" style="87" customWidth="1"/>
    <col min="17" max="17" width="10.125" style="87" customWidth="1"/>
    <col min="18" max="16384" width="9.00390625" style="87" customWidth="1"/>
  </cols>
  <sheetData>
    <row r="1" spans="3:17" ht="16.5">
      <c r="C1" s="147"/>
      <c r="D1" s="86"/>
      <c r="E1" s="86"/>
      <c r="F1" s="138"/>
      <c r="G1" s="86"/>
      <c r="H1" s="86"/>
      <c r="I1" s="138"/>
      <c r="J1" s="86"/>
      <c r="K1" s="86"/>
      <c r="L1" s="86"/>
      <c r="M1" s="86"/>
      <c r="N1" s="86"/>
      <c r="O1" s="86"/>
      <c r="P1" s="86"/>
      <c r="Q1" s="86"/>
    </row>
    <row r="2" spans="3:18" ht="21">
      <c r="C2" s="330" t="s">
        <v>118</v>
      </c>
      <c r="D2" s="330"/>
      <c r="E2" s="330"/>
      <c r="F2" s="330"/>
      <c r="G2" s="330"/>
      <c r="H2" s="330"/>
      <c r="I2" s="330"/>
      <c r="J2" s="330"/>
      <c r="K2" s="330"/>
      <c r="L2" s="330"/>
      <c r="M2" s="330"/>
      <c r="N2" s="330"/>
      <c r="O2" s="330"/>
      <c r="P2" s="330"/>
      <c r="Q2" s="330"/>
      <c r="R2" s="82"/>
    </row>
    <row r="3" spans="3:18" ht="25.5">
      <c r="C3" s="137"/>
      <c r="D3" s="137"/>
      <c r="E3" s="137"/>
      <c r="F3" s="139"/>
      <c r="G3" s="319" t="s">
        <v>321</v>
      </c>
      <c r="H3" s="319"/>
      <c r="I3" s="319"/>
      <c r="J3" s="319"/>
      <c r="K3" s="319"/>
      <c r="L3" s="319"/>
      <c r="M3" s="88"/>
      <c r="N3" s="88"/>
      <c r="O3" s="88"/>
      <c r="P3" s="88"/>
      <c r="Q3" s="88"/>
      <c r="R3" s="89"/>
    </row>
    <row r="4" spans="3:18" ht="16.5">
      <c r="C4" s="90"/>
      <c r="D4" s="90"/>
      <c r="E4" s="90"/>
      <c r="F4" s="140"/>
      <c r="G4" s="90"/>
      <c r="H4" s="90"/>
      <c r="I4" s="140"/>
      <c r="J4" s="90"/>
      <c r="K4" s="90"/>
      <c r="L4" s="90"/>
      <c r="M4" s="90"/>
      <c r="N4" s="90"/>
      <c r="O4" s="90"/>
      <c r="P4" s="331" t="s">
        <v>322</v>
      </c>
      <c r="Q4" s="331"/>
      <c r="R4" s="91"/>
    </row>
    <row r="5" spans="1:18" ht="18" customHeight="1">
      <c r="A5" s="322" t="s">
        <v>323</v>
      </c>
      <c r="B5" s="322"/>
      <c r="C5" s="332" t="s">
        <v>324</v>
      </c>
      <c r="D5" s="322" t="s">
        <v>325</v>
      </c>
      <c r="E5" s="322"/>
      <c r="F5" s="322"/>
      <c r="G5" s="322"/>
      <c r="H5" s="322"/>
      <c r="I5" s="322"/>
      <c r="J5" s="322"/>
      <c r="K5" s="322" t="s">
        <v>326</v>
      </c>
      <c r="L5" s="322"/>
      <c r="M5" s="322"/>
      <c r="N5" s="322"/>
      <c r="O5" s="322"/>
      <c r="P5" s="322"/>
      <c r="Q5" s="322"/>
      <c r="R5" s="92"/>
    </row>
    <row r="6" spans="1:18" ht="18" customHeight="1">
      <c r="A6" s="324" t="s">
        <v>327</v>
      </c>
      <c r="B6" s="324" t="s">
        <v>328</v>
      </c>
      <c r="C6" s="332"/>
      <c r="D6" s="322" t="s">
        <v>329</v>
      </c>
      <c r="E6" s="322"/>
      <c r="F6" s="322"/>
      <c r="G6" s="320" t="s">
        <v>330</v>
      </c>
      <c r="H6" s="321"/>
      <c r="I6" s="146"/>
      <c r="J6" s="328" t="s">
        <v>331</v>
      </c>
      <c r="K6" s="322" t="s">
        <v>329</v>
      </c>
      <c r="L6" s="322"/>
      <c r="M6" s="322"/>
      <c r="N6" s="322" t="s">
        <v>330</v>
      </c>
      <c r="O6" s="322"/>
      <c r="P6" s="322"/>
      <c r="Q6" s="328" t="s">
        <v>331</v>
      </c>
      <c r="R6" s="92"/>
    </row>
    <row r="7" spans="1:18" ht="16.5" customHeight="1">
      <c r="A7" s="325"/>
      <c r="B7" s="325"/>
      <c r="C7" s="332"/>
      <c r="D7" s="322" t="s">
        <v>332</v>
      </c>
      <c r="E7" s="322" t="s">
        <v>333</v>
      </c>
      <c r="F7" s="329" t="s">
        <v>334</v>
      </c>
      <c r="G7" s="322" t="s">
        <v>335</v>
      </c>
      <c r="H7" s="329" t="s">
        <v>334</v>
      </c>
      <c r="I7" s="329" t="s">
        <v>336</v>
      </c>
      <c r="J7" s="328"/>
      <c r="K7" s="322" t="s">
        <v>337</v>
      </c>
      <c r="L7" s="323" t="s">
        <v>338</v>
      </c>
      <c r="M7" s="334" t="s">
        <v>339</v>
      </c>
      <c r="N7" s="322" t="s">
        <v>337</v>
      </c>
      <c r="O7" s="323" t="s">
        <v>338</v>
      </c>
      <c r="P7" s="334" t="s">
        <v>339</v>
      </c>
      <c r="Q7" s="328"/>
      <c r="R7" s="92"/>
    </row>
    <row r="8" spans="1:18" ht="16.5">
      <c r="A8" s="325"/>
      <c r="B8" s="325"/>
      <c r="C8" s="332"/>
      <c r="D8" s="322"/>
      <c r="E8" s="322"/>
      <c r="F8" s="329"/>
      <c r="G8" s="322"/>
      <c r="H8" s="329"/>
      <c r="I8" s="329"/>
      <c r="J8" s="328"/>
      <c r="K8" s="322"/>
      <c r="L8" s="323"/>
      <c r="M8" s="334"/>
      <c r="N8" s="322"/>
      <c r="O8" s="323"/>
      <c r="P8" s="334"/>
      <c r="Q8" s="328"/>
      <c r="R8" s="92"/>
    </row>
    <row r="9" spans="1:18" ht="16.5">
      <c r="A9" s="325"/>
      <c r="B9" s="325"/>
      <c r="C9" s="332"/>
      <c r="D9" s="322"/>
      <c r="E9" s="322"/>
      <c r="F9" s="329"/>
      <c r="G9" s="322"/>
      <c r="H9" s="329"/>
      <c r="I9" s="329"/>
      <c r="J9" s="328"/>
      <c r="K9" s="322"/>
      <c r="L9" s="323"/>
      <c r="M9" s="334"/>
      <c r="N9" s="322"/>
      <c r="O9" s="323"/>
      <c r="P9" s="334"/>
      <c r="Q9" s="328"/>
      <c r="R9" s="92"/>
    </row>
    <row r="10" spans="1:18" ht="16.5">
      <c r="A10" s="326"/>
      <c r="B10" s="326"/>
      <c r="C10" s="333"/>
      <c r="D10" s="322"/>
      <c r="E10" s="322"/>
      <c r="F10" s="329"/>
      <c r="G10" s="322"/>
      <c r="H10" s="329"/>
      <c r="I10" s="329"/>
      <c r="J10" s="328"/>
      <c r="K10" s="322"/>
      <c r="L10" s="323"/>
      <c r="M10" s="334"/>
      <c r="N10" s="322"/>
      <c r="O10" s="323"/>
      <c r="P10" s="334"/>
      <c r="Q10" s="328"/>
      <c r="R10" s="92"/>
    </row>
    <row r="11" spans="1:18" ht="21" customHeight="1">
      <c r="A11" s="93" t="s">
        <v>58</v>
      </c>
      <c r="B11" s="28">
        <f aca="true" t="shared" si="0" ref="B11:I11">SUM(B12:B23)</f>
        <v>5238</v>
      </c>
      <c r="C11" s="93" t="s">
        <v>143</v>
      </c>
      <c r="D11" s="28">
        <f t="shared" si="0"/>
        <v>125552</v>
      </c>
      <c r="E11" s="28">
        <f t="shared" si="0"/>
        <v>34550</v>
      </c>
      <c r="F11" s="28">
        <f t="shared" si="0"/>
        <v>536</v>
      </c>
      <c r="G11" s="28">
        <f t="shared" si="0"/>
        <v>33946</v>
      </c>
      <c r="H11" s="28">
        <f t="shared" si="0"/>
        <v>0</v>
      </c>
      <c r="I11" s="28">
        <f t="shared" si="0"/>
        <v>0</v>
      </c>
      <c r="J11" s="95">
        <f>SUM(D11:I11)</f>
        <v>194584</v>
      </c>
      <c r="K11" s="28">
        <f>SUM(K12:K23)</f>
        <v>160484</v>
      </c>
      <c r="L11" s="28">
        <f>SUM(L12:L23)</f>
        <v>154</v>
      </c>
      <c r="M11" s="94">
        <f>SUM(K11:L11)</f>
        <v>160638</v>
      </c>
      <c r="N11" s="28">
        <f>SUM(N12:N23)</f>
        <v>29008</v>
      </c>
      <c r="O11" s="28">
        <f>SUM(O12:O23)</f>
        <v>4938</v>
      </c>
      <c r="P11" s="94">
        <f>SUM(N11:O11)</f>
        <v>33946</v>
      </c>
      <c r="Q11" s="95">
        <f>M11+P11</f>
        <v>194584</v>
      </c>
      <c r="R11" s="96"/>
    </row>
    <row r="12" spans="1:18" ht="21" customHeight="1">
      <c r="A12" s="210" t="s">
        <v>151</v>
      </c>
      <c r="B12" s="211">
        <v>100</v>
      </c>
      <c r="C12" s="209" t="s">
        <v>144</v>
      </c>
      <c r="D12" s="28">
        <v>123095</v>
      </c>
      <c r="E12" s="28">
        <v>6987</v>
      </c>
      <c r="F12" s="141">
        <v>36</v>
      </c>
      <c r="G12" s="28"/>
      <c r="H12" s="28"/>
      <c r="I12" s="141"/>
      <c r="J12" s="95">
        <f aca="true" t="shared" si="1" ref="J12:J23">SUM(D12:I12)</f>
        <v>130118</v>
      </c>
      <c r="K12" s="28">
        <v>130118</v>
      </c>
      <c r="L12" s="28"/>
      <c r="M12" s="94">
        <f aca="true" t="shared" si="2" ref="M12:M23">SUM(K12:L12)</f>
        <v>130118</v>
      </c>
      <c r="N12" s="28"/>
      <c r="O12" s="28"/>
      <c r="P12" s="94">
        <f aca="true" t="shared" si="3" ref="P12:P23">SUM(N12:O12)</f>
        <v>0</v>
      </c>
      <c r="Q12" s="95">
        <f aca="true" t="shared" si="4" ref="Q12:Q23">M12+P12</f>
        <v>130118</v>
      </c>
      <c r="R12" s="96"/>
    </row>
    <row r="13" spans="1:18" ht="21" customHeight="1">
      <c r="A13" s="210" t="s">
        <v>152</v>
      </c>
      <c r="B13" s="211">
        <v>1</v>
      </c>
      <c r="C13" s="209" t="s">
        <v>145</v>
      </c>
      <c r="D13" s="28">
        <v>2457</v>
      </c>
      <c r="E13" s="28">
        <f>27727-164</f>
        <v>27563</v>
      </c>
      <c r="F13" s="141">
        <v>500</v>
      </c>
      <c r="G13" s="28"/>
      <c r="H13" s="28"/>
      <c r="I13" s="141"/>
      <c r="J13" s="95">
        <f t="shared" si="1"/>
        <v>30520</v>
      </c>
      <c r="K13" s="28">
        <f>30526-164+4</f>
        <v>30366</v>
      </c>
      <c r="L13" s="28">
        <f>158-4</f>
        <v>154</v>
      </c>
      <c r="M13" s="94">
        <f t="shared" si="2"/>
        <v>30520</v>
      </c>
      <c r="N13" s="28"/>
      <c r="O13" s="28"/>
      <c r="P13" s="94">
        <f t="shared" si="3"/>
        <v>0</v>
      </c>
      <c r="Q13" s="95">
        <f t="shared" si="4"/>
        <v>30520</v>
      </c>
      <c r="R13" s="96"/>
    </row>
    <row r="14" spans="1:18" ht="42" customHeight="1">
      <c r="A14" s="210" t="s">
        <v>153</v>
      </c>
      <c r="B14" s="211">
        <v>35</v>
      </c>
      <c r="C14" s="170" t="s">
        <v>146</v>
      </c>
      <c r="D14" s="28"/>
      <c r="E14" s="28"/>
      <c r="F14" s="141"/>
      <c r="G14" s="28">
        <v>3200</v>
      </c>
      <c r="H14" s="28"/>
      <c r="I14" s="141"/>
      <c r="J14" s="95">
        <f t="shared" si="1"/>
        <v>3200</v>
      </c>
      <c r="K14" s="28"/>
      <c r="L14" s="28"/>
      <c r="M14" s="94">
        <f t="shared" si="2"/>
        <v>0</v>
      </c>
      <c r="N14" s="28">
        <v>3200</v>
      </c>
      <c r="O14" s="28"/>
      <c r="P14" s="94">
        <f t="shared" si="3"/>
        <v>3200</v>
      </c>
      <c r="Q14" s="95">
        <f t="shared" si="4"/>
        <v>3200</v>
      </c>
      <c r="R14" s="96"/>
    </row>
    <row r="15" spans="1:18" ht="42" customHeight="1">
      <c r="A15" s="210" t="s">
        <v>154</v>
      </c>
      <c r="B15" s="212">
        <f>+L11+O11</f>
        <v>5092</v>
      </c>
      <c r="C15" s="170" t="s">
        <v>147</v>
      </c>
      <c r="D15" s="28"/>
      <c r="E15" s="28"/>
      <c r="F15" s="141"/>
      <c r="G15" s="28">
        <v>14400</v>
      </c>
      <c r="H15" s="28"/>
      <c r="I15" s="141"/>
      <c r="J15" s="95">
        <f t="shared" si="1"/>
        <v>14400</v>
      </c>
      <c r="K15" s="28"/>
      <c r="L15" s="28"/>
      <c r="M15" s="94">
        <f t="shared" si="2"/>
        <v>0</v>
      </c>
      <c r="N15" s="28">
        <f>+G15-O15</f>
        <v>11812</v>
      </c>
      <c r="O15" s="28">
        <v>2588</v>
      </c>
      <c r="P15" s="94">
        <f t="shared" si="3"/>
        <v>14400</v>
      </c>
      <c r="Q15" s="95">
        <f t="shared" si="4"/>
        <v>14400</v>
      </c>
      <c r="R15" s="96"/>
    </row>
    <row r="16" spans="1:18" ht="42" customHeight="1">
      <c r="A16" s="210"/>
      <c r="B16" s="211"/>
      <c r="C16" s="170" t="s">
        <v>148</v>
      </c>
      <c r="D16" s="28"/>
      <c r="E16" s="28"/>
      <c r="F16" s="141"/>
      <c r="G16" s="28">
        <v>712</v>
      </c>
      <c r="H16" s="28"/>
      <c r="I16" s="141"/>
      <c r="J16" s="95">
        <f t="shared" si="1"/>
        <v>712</v>
      </c>
      <c r="K16" s="28"/>
      <c r="L16" s="28"/>
      <c r="M16" s="94">
        <f t="shared" si="2"/>
        <v>0</v>
      </c>
      <c r="N16" s="28">
        <v>712</v>
      </c>
      <c r="O16" s="28"/>
      <c r="P16" s="94">
        <f t="shared" si="3"/>
        <v>712</v>
      </c>
      <c r="Q16" s="95">
        <f t="shared" si="4"/>
        <v>712</v>
      </c>
      <c r="R16" s="96"/>
    </row>
    <row r="17" spans="1:18" ht="42" customHeight="1">
      <c r="A17" s="210" t="s">
        <v>155</v>
      </c>
      <c r="B17" s="211">
        <v>10</v>
      </c>
      <c r="C17" s="170" t="s">
        <v>149</v>
      </c>
      <c r="D17" s="28"/>
      <c r="E17" s="28"/>
      <c r="F17" s="141"/>
      <c r="G17" s="28">
        <v>12357</v>
      </c>
      <c r="H17" s="28"/>
      <c r="I17" s="141"/>
      <c r="J17" s="95">
        <f t="shared" si="1"/>
        <v>12357</v>
      </c>
      <c r="K17" s="28"/>
      <c r="L17" s="28"/>
      <c r="M17" s="94">
        <f t="shared" si="2"/>
        <v>0</v>
      </c>
      <c r="N17" s="28">
        <f>12357-O17</f>
        <v>10007</v>
      </c>
      <c r="O17" s="28">
        <f>3250-900</f>
        <v>2350</v>
      </c>
      <c r="P17" s="94">
        <f t="shared" si="3"/>
        <v>12357</v>
      </c>
      <c r="Q17" s="95">
        <f t="shared" si="4"/>
        <v>12357</v>
      </c>
      <c r="R17" s="96"/>
    </row>
    <row r="18" spans="1:18" ht="42" customHeight="1">
      <c r="A18" s="100"/>
      <c r="B18" s="100"/>
      <c r="C18" s="170" t="s">
        <v>150</v>
      </c>
      <c r="D18" s="28"/>
      <c r="E18" s="28"/>
      <c r="F18" s="141"/>
      <c r="G18" s="28">
        <f>3147+130</f>
        <v>3277</v>
      </c>
      <c r="H18" s="28"/>
      <c r="I18" s="141"/>
      <c r="J18" s="95">
        <f t="shared" si="1"/>
        <v>3277</v>
      </c>
      <c r="K18" s="28"/>
      <c r="L18" s="28"/>
      <c r="M18" s="94">
        <f t="shared" si="2"/>
        <v>0</v>
      </c>
      <c r="N18" s="28">
        <f>+G18</f>
        <v>3277</v>
      </c>
      <c r="O18" s="28"/>
      <c r="P18" s="94">
        <f t="shared" si="3"/>
        <v>3277</v>
      </c>
      <c r="Q18" s="95">
        <f t="shared" si="4"/>
        <v>3277</v>
      </c>
      <c r="R18" s="96"/>
    </row>
    <row r="19" spans="1:18" ht="21" customHeight="1">
      <c r="A19" s="100"/>
      <c r="B19" s="100"/>
      <c r="C19" s="97"/>
      <c r="D19" s="28"/>
      <c r="E19" s="28"/>
      <c r="F19" s="141"/>
      <c r="G19" s="28"/>
      <c r="H19" s="28"/>
      <c r="I19" s="141"/>
      <c r="J19" s="95">
        <f t="shared" si="1"/>
        <v>0</v>
      </c>
      <c r="K19" s="28"/>
      <c r="L19" s="28"/>
      <c r="M19" s="94">
        <f t="shared" si="2"/>
        <v>0</v>
      </c>
      <c r="N19" s="28"/>
      <c r="O19" s="28"/>
      <c r="P19" s="94">
        <f t="shared" si="3"/>
        <v>0</v>
      </c>
      <c r="Q19" s="95">
        <f t="shared" si="4"/>
        <v>0</v>
      </c>
      <c r="R19" s="96"/>
    </row>
    <row r="20" spans="1:18" ht="21" customHeight="1">
      <c r="A20" s="100"/>
      <c r="B20" s="100"/>
      <c r="C20" s="97"/>
      <c r="D20" s="28"/>
      <c r="E20" s="28"/>
      <c r="F20" s="141"/>
      <c r="G20" s="28"/>
      <c r="H20" s="28"/>
      <c r="I20" s="141"/>
      <c r="J20" s="95">
        <f t="shared" si="1"/>
        <v>0</v>
      </c>
      <c r="K20" s="28"/>
      <c r="L20" s="28"/>
      <c r="M20" s="94">
        <f t="shared" si="2"/>
        <v>0</v>
      </c>
      <c r="N20" s="28"/>
      <c r="O20" s="28"/>
      <c r="P20" s="94">
        <f t="shared" si="3"/>
        <v>0</v>
      </c>
      <c r="Q20" s="95">
        <f t="shared" si="4"/>
        <v>0</v>
      </c>
      <c r="R20" s="96"/>
    </row>
    <row r="21" spans="1:18" ht="21" customHeight="1">
      <c r="A21" s="100"/>
      <c r="B21" s="100"/>
      <c r="C21" s="97"/>
      <c r="D21" s="28"/>
      <c r="E21" s="28"/>
      <c r="F21" s="141"/>
      <c r="G21" s="28"/>
      <c r="H21" s="28"/>
      <c r="I21" s="141"/>
      <c r="J21" s="95">
        <f t="shared" si="1"/>
        <v>0</v>
      </c>
      <c r="K21" s="28"/>
      <c r="L21" s="28"/>
      <c r="M21" s="94">
        <f t="shared" si="2"/>
        <v>0</v>
      </c>
      <c r="N21" s="28"/>
      <c r="O21" s="28"/>
      <c r="P21" s="94">
        <f t="shared" si="3"/>
        <v>0</v>
      </c>
      <c r="Q21" s="95">
        <f t="shared" si="4"/>
        <v>0</v>
      </c>
      <c r="R21" s="96"/>
    </row>
    <row r="22" spans="1:18" ht="21" customHeight="1">
      <c r="A22" s="100"/>
      <c r="B22" s="100"/>
      <c r="C22" s="97"/>
      <c r="D22" s="28"/>
      <c r="E22" s="28"/>
      <c r="F22" s="141"/>
      <c r="G22" s="28"/>
      <c r="H22" s="28"/>
      <c r="I22" s="141"/>
      <c r="J22" s="95">
        <f t="shared" si="1"/>
        <v>0</v>
      </c>
      <c r="K22" s="28"/>
      <c r="L22" s="28"/>
      <c r="M22" s="94">
        <f t="shared" si="2"/>
        <v>0</v>
      </c>
      <c r="N22" s="28"/>
      <c r="O22" s="28"/>
      <c r="P22" s="94">
        <f t="shared" si="3"/>
        <v>0</v>
      </c>
      <c r="Q22" s="95">
        <f t="shared" si="4"/>
        <v>0</v>
      </c>
      <c r="R22" s="96"/>
    </row>
    <row r="23" spans="1:17" ht="21" customHeight="1">
      <c r="A23" s="100"/>
      <c r="B23" s="100"/>
      <c r="C23" s="100"/>
      <c r="D23" s="100"/>
      <c r="E23" s="100"/>
      <c r="F23" s="142"/>
      <c r="G23" s="100"/>
      <c r="H23" s="100"/>
      <c r="I23" s="142"/>
      <c r="J23" s="95">
        <f t="shared" si="1"/>
        <v>0</v>
      </c>
      <c r="K23" s="100"/>
      <c r="L23" s="100"/>
      <c r="M23" s="94">
        <f t="shared" si="2"/>
        <v>0</v>
      </c>
      <c r="N23" s="100"/>
      <c r="O23" s="100"/>
      <c r="P23" s="94">
        <f t="shared" si="3"/>
        <v>0</v>
      </c>
      <c r="Q23" s="95">
        <f t="shared" si="4"/>
        <v>0</v>
      </c>
    </row>
    <row r="24" spans="1:15" ht="19.5" customHeight="1">
      <c r="A24" s="327" t="s">
        <v>224</v>
      </c>
      <c r="B24" s="327"/>
      <c r="C24" s="327"/>
      <c r="D24" s="327"/>
      <c r="E24" s="327"/>
      <c r="F24" s="327"/>
      <c r="G24" s="327"/>
      <c r="H24" s="327"/>
      <c r="I24" s="327"/>
      <c r="J24" s="327"/>
      <c r="K24" s="327"/>
      <c r="L24" s="327"/>
      <c r="M24" s="327"/>
      <c r="N24" s="327"/>
      <c r="O24" s="327"/>
    </row>
    <row r="25" spans="1:13" ht="19.5" customHeight="1">
      <c r="A25" s="101" t="s">
        <v>225</v>
      </c>
      <c r="B25" s="155"/>
      <c r="C25" s="155"/>
      <c r="D25" s="143" t="s">
        <v>227</v>
      </c>
      <c r="E25" s="101"/>
      <c r="F25" s="156"/>
      <c r="G25" s="101"/>
      <c r="H25" s="136" t="s">
        <v>228</v>
      </c>
      <c r="I25" s="145"/>
      <c r="K25" s="102"/>
      <c r="L25" s="101" t="s">
        <v>229</v>
      </c>
      <c r="M25" s="101"/>
    </row>
    <row r="26" spans="1:15" ht="19.5" customHeight="1">
      <c r="A26" s="101" t="s">
        <v>340</v>
      </c>
      <c r="B26" s="155"/>
      <c r="C26" s="155"/>
      <c r="D26" s="143" t="s">
        <v>230</v>
      </c>
      <c r="E26" s="101"/>
      <c r="F26" s="156"/>
      <c r="G26" s="101"/>
      <c r="H26" s="101"/>
      <c r="I26" s="145"/>
      <c r="J26" s="101"/>
      <c r="K26" s="101"/>
      <c r="L26" s="101"/>
      <c r="M26" s="101"/>
      <c r="N26" s="101"/>
      <c r="O26" s="101"/>
    </row>
  </sheetData>
  <mergeCells count="28">
    <mergeCell ref="C2:Q2"/>
    <mergeCell ref="P4:Q4"/>
    <mergeCell ref="C5:C10"/>
    <mergeCell ref="D5:J5"/>
    <mergeCell ref="K5:Q5"/>
    <mergeCell ref="D6:F6"/>
    <mergeCell ref="J6:J10"/>
    <mergeCell ref="K6:M6"/>
    <mergeCell ref="P7:P10"/>
    <mergeCell ref="M7:M10"/>
    <mergeCell ref="Q6:Q10"/>
    <mergeCell ref="D7:D10"/>
    <mergeCell ref="E7:E10"/>
    <mergeCell ref="F7:F10"/>
    <mergeCell ref="G7:G10"/>
    <mergeCell ref="H7:H10"/>
    <mergeCell ref="I7:I10"/>
    <mergeCell ref="K7:K10"/>
    <mergeCell ref="A5:B5"/>
    <mergeCell ref="B6:B10"/>
    <mergeCell ref="A6:A10"/>
    <mergeCell ref="A24:O24"/>
    <mergeCell ref="N6:P6"/>
    <mergeCell ref="G3:L3"/>
    <mergeCell ref="G6:H6"/>
    <mergeCell ref="N7:N10"/>
    <mergeCell ref="O7:O10"/>
    <mergeCell ref="L7:L10"/>
  </mergeCells>
  <printOptions/>
  <pageMargins left="0.2" right="0.19"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10.xml><?xml version="1.0" encoding="utf-8"?>
<worksheet xmlns="http://schemas.openxmlformats.org/spreadsheetml/2006/main" xmlns:r="http://schemas.openxmlformats.org/officeDocument/2006/relationships">
  <dimension ref="A1:L89"/>
  <sheetViews>
    <sheetView tabSelected="1" zoomScale="70" zoomScaleNormal="70" zoomScaleSheetLayoutView="75" workbookViewId="0" topLeftCell="A59">
      <selection activeCell="I69" sqref="I69"/>
    </sheetView>
  </sheetViews>
  <sheetFormatPr defaultColWidth="9.00390625" defaultRowHeight="16.5"/>
  <cols>
    <col min="1" max="1" width="18.125" style="10" customWidth="1"/>
    <col min="2" max="2" width="18.50390625" style="10" customWidth="1"/>
    <col min="3" max="3" width="9.25390625" style="10" customWidth="1"/>
    <col min="4" max="4" width="9.875" style="216" customWidth="1"/>
    <col min="5" max="5" width="12.25390625" style="10" customWidth="1"/>
    <col min="6" max="6" width="12.375" style="10" customWidth="1"/>
    <col min="7" max="7" width="10.875" style="10" customWidth="1"/>
    <col min="8" max="8" width="12.875" style="10" customWidth="1"/>
    <col min="9" max="9" width="52.375" style="10" customWidth="1"/>
    <col min="10" max="10" width="8.625" style="301" customWidth="1"/>
    <col min="11" max="11" width="11.75390625" style="10" customWidth="1"/>
    <col min="12" max="14" width="9.625" style="10" customWidth="1"/>
    <col min="15" max="15" width="10.75390625" style="10" customWidth="1"/>
    <col min="16" max="18" width="8.625" style="10" customWidth="1"/>
    <col min="19" max="16384" width="8.875" style="10" customWidth="1"/>
  </cols>
  <sheetData>
    <row r="1" ht="20.25" customHeight="1">
      <c r="A1" s="10" t="s">
        <v>91</v>
      </c>
    </row>
    <row r="2" spans="1:10" ht="21">
      <c r="A2" s="313" t="s">
        <v>293</v>
      </c>
      <c r="B2" s="313"/>
      <c r="C2" s="313"/>
      <c r="D2" s="313"/>
      <c r="E2" s="313"/>
      <c r="F2" s="313"/>
      <c r="G2" s="313"/>
      <c r="H2" s="313"/>
      <c r="I2" s="313"/>
      <c r="J2" s="313"/>
    </row>
    <row r="3" spans="1:10" ht="25.5">
      <c r="A3" s="425" t="s">
        <v>215</v>
      </c>
      <c r="B3" s="425"/>
      <c r="C3" s="425"/>
      <c r="D3" s="425"/>
      <c r="E3" s="425"/>
      <c r="F3" s="425"/>
      <c r="G3" s="425"/>
      <c r="H3" s="425"/>
      <c r="I3" s="425"/>
      <c r="J3" s="425"/>
    </row>
    <row r="4" spans="1:10" ht="17.25" customHeight="1">
      <c r="A4" s="21"/>
      <c r="B4" s="21"/>
      <c r="C4" s="21"/>
      <c r="D4" s="217"/>
      <c r="E4" s="21"/>
      <c r="F4" s="21"/>
      <c r="G4" s="21"/>
      <c r="H4" s="21"/>
      <c r="I4" s="21"/>
      <c r="J4" s="302" t="s">
        <v>0</v>
      </c>
    </row>
    <row r="5" spans="1:10" ht="29.25" customHeight="1">
      <c r="A5" s="428" t="s">
        <v>402</v>
      </c>
      <c r="B5" s="430" t="s">
        <v>117</v>
      </c>
      <c r="C5" s="430" t="s">
        <v>116</v>
      </c>
      <c r="D5" s="433" t="s">
        <v>95</v>
      </c>
      <c r="E5" s="432" t="s">
        <v>403</v>
      </c>
      <c r="F5" s="435" t="s">
        <v>404</v>
      </c>
      <c r="G5" s="435"/>
      <c r="H5" s="435"/>
      <c r="I5" s="426" t="s">
        <v>405</v>
      </c>
      <c r="J5" s="427" t="s">
        <v>270</v>
      </c>
    </row>
    <row r="6" spans="1:10" ht="55.5" customHeight="1">
      <c r="A6" s="429"/>
      <c r="B6" s="431"/>
      <c r="C6" s="430"/>
      <c r="D6" s="434"/>
      <c r="E6" s="432"/>
      <c r="F6" s="290" t="s">
        <v>80</v>
      </c>
      <c r="G6" s="290" t="s">
        <v>72</v>
      </c>
      <c r="H6" s="290" t="s">
        <v>94</v>
      </c>
      <c r="I6" s="426"/>
      <c r="J6" s="427"/>
    </row>
    <row r="7" spans="1:10" ht="27" customHeight="1">
      <c r="A7" s="12" t="s">
        <v>4</v>
      </c>
      <c r="B7" s="297"/>
      <c r="C7" s="294"/>
      <c r="D7" s="298"/>
      <c r="E7" s="295"/>
      <c r="F7" s="305">
        <f>+F8+F26</f>
        <v>34213</v>
      </c>
      <c r="G7" s="305">
        <f>+G8+G26</f>
        <v>4938</v>
      </c>
      <c r="H7" s="305">
        <f>+H8+H26</f>
        <v>39151</v>
      </c>
      <c r="I7" s="296"/>
      <c r="J7" s="303"/>
    </row>
    <row r="8" spans="1:10" ht="27" customHeight="1">
      <c r="A8" s="163" t="s">
        <v>96</v>
      </c>
      <c r="B8" s="119"/>
      <c r="C8" s="119"/>
      <c r="D8" s="188"/>
      <c r="E8" s="15"/>
      <c r="F8" s="306">
        <f>+F9+F13</f>
        <v>5205</v>
      </c>
      <c r="G8" s="306">
        <f>+G9+G13</f>
        <v>0</v>
      </c>
      <c r="H8" s="306">
        <f>+H9+H13</f>
        <v>5205</v>
      </c>
      <c r="I8" s="22"/>
      <c r="J8" s="299"/>
    </row>
    <row r="9" spans="1:10" ht="27" customHeight="1">
      <c r="A9" s="163" t="s">
        <v>421</v>
      </c>
      <c r="B9" s="119"/>
      <c r="C9" s="119"/>
      <c r="D9" s="188"/>
      <c r="E9" s="15"/>
      <c r="F9" s="306">
        <f>SUM(F10:F12)</f>
        <v>821</v>
      </c>
      <c r="G9" s="306">
        <f>SUM(G10:G12)</f>
        <v>0</v>
      </c>
      <c r="H9" s="306">
        <f>SUM(H10:H12)</f>
        <v>821</v>
      </c>
      <c r="I9" s="22"/>
      <c r="J9" s="299"/>
    </row>
    <row r="10" spans="1:12" ht="42" customHeight="1">
      <c r="A10" s="189" t="s">
        <v>423</v>
      </c>
      <c r="B10" s="200" t="s">
        <v>406</v>
      </c>
      <c r="C10" s="119"/>
      <c r="D10" s="188">
        <v>14</v>
      </c>
      <c r="E10" s="15"/>
      <c r="F10" s="166">
        <v>100</v>
      </c>
      <c r="G10" s="166"/>
      <c r="H10" s="215">
        <f aca="true" t="shared" si="0" ref="H10:H83">SUM(F10:G10)</f>
        <v>100</v>
      </c>
      <c r="I10" s="22" t="s">
        <v>407</v>
      </c>
      <c r="J10" s="299" t="s">
        <v>394</v>
      </c>
      <c r="K10" s="292">
        <f>SUM(F10:F12)</f>
        <v>821</v>
      </c>
      <c r="L10" s="10">
        <v>1</v>
      </c>
    </row>
    <row r="11" spans="1:12" ht="31.5" customHeight="1">
      <c r="A11" s="119"/>
      <c r="B11" s="119" t="s">
        <v>408</v>
      </c>
      <c r="C11" s="119"/>
      <c r="D11" s="188">
        <v>13</v>
      </c>
      <c r="E11" s="15"/>
      <c r="F11" s="166">
        <v>330</v>
      </c>
      <c r="G11" s="166"/>
      <c r="H11" s="215">
        <f t="shared" si="0"/>
        <v>330</v>
      </c>
      <c r="I11" s="201" t="s">
        <v>392</v>
      </c>
      <c r="J11" s="299" t="s">
        <v>394</v>
      </c>
      <c r="L11" s="10">
        <v>2</v>
      </c>
    </row>
    <row r="12" spans="1:12" ht="31.5" customHeight="1">
      <c r="A12" s="119"/>
      <c r="B12" s="119" t="s">
        <v>409</v>
      </c>
      <c r="C12" s="119"/>
      <c r="D12" s="188">
        <v>12</v>
      </c>
      <c r="E12" s="15"/>
      <c r="F12" s="166">
        <v>391</v>
      </c>
      <c r="G12" s="166"/>
      <c r="H12" s="166">
        <f>SUM(F12:G12)</f>
        <v>391</v>
      </c>
      <c r="I12" s="195" t="s">
        <v>401</v>
      </c>
      <c r="J12" s="299" t="s">
        <v>394</v>
      </c>
      <c r="L12" s="10">
        <v>3</v>
      </c>
    </row>
    <row r="13" spans="1:10" ht="31.5" customHeight="1">
      <c r="A13" s="163" t="s">
        <v>114</v>
      </c>
      <c r="B13" s="119"/>
      <c r="C13" s="119"/>
      <c r="D13" s="188"/>
      <c r="E13" s="15"/>
      <c r="F13" s="306">
        <f>SUM(F14:F24)</f>
        <v>4384</v>
      </c>
      <c r="G13" s="306">
        <f>SUM(G14:G24)</f>
        <v>0</v>
      </c>
      <c r="H13" s="306">
        <f>SUM(H14:H24)</f>
        <v>4384</v>
      </c>
      <c r="I13" s="195"/>
      <c r="J13" s="299"/>
    </row>
    <row r="14" spans="1:12" ht="142.5" customHeight="1">
      <c r="A14" s="189" t="s">
        <v>422</v>
      </c>
      <c r="B14" s="200" t="s">
        <v>424</v>
      </c>
      <c r="C14" s="115"/>
      <c r="D14" s="188">
        <v>2</v>
      </c>
      <c r="E14" s="15"/>
      <c r="F14" s="187">
        <v>1172</v>
      </c>
      <c r="G14" s="187"/>
      <c r="H14" s="215">
        <f t="shared" si="0"/>
        <v>1172</v>
      </c>
      <c r="I14" s="201" t="s">
        <v>400</v>
      </c>
      <c r="J14" s="299" t="s">
        <v>410</v>
      </c>
      <c r="L14" s="10">
        <v>4</v>
      </c>
    </row>
    <row r="15" spans="2:12" ht="39.75" customHeight="1">
      <c r="B15" s="200" t="s">
        <v>425</v>
      </c>
      <c r="C15" s="189"/>
      <c r="D15" s="188">
        <v>8</v>
      </c>
      <c r="E15" s="15"/>
      <c r="F15" s="166">
        <v>60</v>
      </c>
      <c r="G15" s="166"/>
      <c r="H15" s="166">
        <f t="shared" si="0"/>
        <v>60</v>
      </c>
      <c r="I15" s="22" t="s">
        <v>437</v>
      </c>
      <c r="J15" s="300" t="s">
        <v>379</v>
      </c>
      <c r="L15" s="10">
        <v>5</v>
      </c>
    </row>
    <row r="16" spans="1:12" ht="39.75" customHeight="1">
      <c r="A16" s="119"/>
      <c r="B16" s="119"/>
      <c r="C16" s="189"/>
      <c r="D16" s="188">
        <v>9</v>
      </c>
      <c r="E16" s="15"/>
      <c r="F16" s="166">
        <v>100</v>
      </c>
      <c r="G16" s="166"/>
      <c r="H16" s="166">
        <f t="shared" si="0"/>
        <v>100</v>
      </c>
      <c r="I16" s="22" t="s">
        <v>431</v>
      </c>
      <c r="J16" s="300" t="s">
        <v>379</v>
      </c>
      <c r="L16" s="10">
        <v>6</v>
      </c>
    </row>
    <row r="17" spans="1:12" ht="39.75" customHeight="1">
      <c r="A17" s="119"/>
      <c r="B17" s="200" t="s">
        <v>411</v>
      </c>
      <c r="C17" s="189"/>
      <c r="D17" s="188">
        <v>1</v>
      </c>
      <c r="E17" s="15"/>
      <c r="F17" s="215">
        <v>1360</v>
      </c>
      <c r="G17" s="166"/>
      <c r="H17" s="166">
        <f t="shared" si="0"/>
        <v>1360</v>
      </c>
      <c r="I17" s="22" t="s">
        <v>380</v>
      </c>
      <c r="J17" s="300" t="s">
        <v>379</v>
      </c>
      <c r="L17" s="10">
        <v>7</v>
      </c>
    </row>
    <row r="18" spans="1:12" ht="39.75" customHeight="1">
      <c r="A18" s="189" t="s">
        <v>377</v>
      </c>
      <c r="B18" s="115" t="s">
        <v>412</v>
      </c>
      <c r="C18" s="189"/>
      <c r="D18" s="188">
        <v>10</v>
      </c>
      <c r="E18" s="15"/>
      <c r="F18" s="166">
        <v>50</v>
      </c>
      <c r="G18" s="166" t="s">
        <v>377</v>
      </c>
      <c r="H18" s="166">
        <f>SUM(F18:G18)</f>
        <v>50</v>
      </c>
      <c r="I18" s="241" t="s">
        <v>432</v>
      </c>
      <c r="J18" s="299" t="s">
        <v>413</v>
      </c>
      <c r="L18" s="10">
        <v>8</v>
      </c>
    </row>
    <row r="19" spans="1:12" ht="39.75" customHeight="1">
      <c r="A19" s="189"/>
      <c r="B19" s="115"/>
      <c r="C19" s="189"/>
      <c r="D19" s="188">
        <v>6</v>
      </c>
      <c r="E19" s="15"/>
      <c r="F19" s="166">
        <v>473</v>
      </c>
      <c r="G19" s="166"/>
      <c r="H19" s="166">
        <f t="shared" si="0"/>
        <v>473</v>
      </c>
      <c r="I19" s="198" t="s">
        <v>456</v>
      </c>
      <c r="J19" s="299" t="s">
        <v>414</v>
      </c>
      <c r="L19" s="10">
        <v>9</v>
      </c>
    </row>
    <row r="20" spans="1:12" ht="39.75" customHeight="1">
      <c r="A20" s="189"/>
      <c r="B20" s="115"/>
      <c r="C20" s="189"/>
      <c r="D20" s="188">
        <v>7</v>
      </c>
      <c r="E20" s="15"/>
      <c r="F20" s="166">
        <v>277</v>
      </c>
      <c r="G20" s="166"/>
      <c r="H20" s="166">
        <f t="shared" si="0"/>
        <v>277</v>
      </c>
      <c r="I20" s="198" t="s">
        <v>457</v>
      </c>
      <c r="J20" s="299" t="s">
        <v>414</v>
      </c>
      <c r="L20" s="10">
        <v>10</v>
      </c>
    </row>
    <row r="21" spans="1:12" ht="121.5" customHeight="1">
      <c r="A21" s="119"/>
      <c r="B21" s="119"/>
      <c r="C21" s="189"/>
      <c r="D21" s="188">
        <v>3</v>
      </c>
      <c r="E21" s="15"/>
      <c r="F21" s="166">
        <v>300</v>
      </c>
      <c r="G21" s="166"/>
      <c r="H21" s="166">
        <f t="shared" si="0"/>
        <v>300</v>
      </c>
      <c r="I21" s="22" t="s">
        <v>433</v>
      </c>
      <c r="J21" s="299" t="s">
        <v>410</v>
      </c>
      <c r="L21" s="10">
        <v>11</v>
      </c>
    </row>
    <row r="22" spans="1:12" ht="97.5" customHeight="1">
      <c r="A22" s="119"/>
      <c r="B22" s="119"/>
      <c r="C22" s="189"/>
      <c r="D22" s="188">
        <v>5</v>
      </c>
      <c r="E22" s="15"/>
      <c r="F22" s="166">
        <v>147</v>
      </c>
      <c r="G22" s="166"/>
      <c r="H22" s="166">
        <f t="shared" si="0"/>
        <v>147</v>
      </c>
      <c r="I22" s="22" t="s">
        <v>434</v>
      </c>
      <c r="J22" s="299" t="s">
        <v>397</v>
      </c>
      <c r="L22" s="10">
        <v>12</v>
      </c>
    </row>
    <row r="23" spans="1:12" ht="215.25" customHeight="1">
      <c r="A23" s="119"/>
      <c r="B23" s="119"/>
      <c r="C23" s="189"/>
      <c r="D23" s="188">
        <v>4</v>
      </c>
      <c r="E23" s="15"/>
      <c r="F23" s="166">
        <v>85</v>
      </c>
      <c r="G23" s="166"/>
      <c r="H23" s="166">
        <f t="shared" si="0"/>
        <v>85</v>
      </c>
      <c r="I23" s="22" t="s">
        <v>455</v>
      </c>
      <c r="J23" s="299" t="s">
        <v>394</v>
      </c>
      <c r="L23" s="10">
        <v>13</v>
      </c>
    </row>
    <row r="24" spans="1:12" ht="66.75" customHeight="1">
      <c r="A24" s="119"/>
      <c r="B24" s="119"/>
      <c r="C24" s="189"/>
      <c r="D24" s="188">
        <v>11</v>
      </c>
      <c r="E24" s="15"/>
      <c r="F24" s="166">
        <v>360</v>
      </c>
      <c r="G24" s="166"/>
      <c r="H24" s="166">
        <f t="shared" si="0"/>
        <v>360</v>
      </c>
      <c r="I24" s="22" t="s">
        <v>435</v>
      </c>
      <c r="J24" s="299" t="s">
        <v>394</v>
      </c>
      <c r="L24" s="10">
        <v>14</v>
      </c>
    </row>
    <row r="25" spans="1:10" ht="12.75" customHeight="1">
      <c r="A25" s="119"/>
      <c r="B25" s="119"/>
      <c r="C25" s="189"/>
      <c r="D25" s="188"/>
      <c r="E25" s="15"/>
      <c r="F25" s="166"/>
      <c r="G25" s="166"/>
      <c r="H25" s="166"/>
      <c r="I25" s="22"/>
      <c r="J25" s="299"/>
    </row>
    <row r="26" spans="1:10" ht="33" customHeight="1">
      <c r="A26" s="163" t="s">
        <v>97</v>
      </c>
      <c r="B26" s="291"/>
      <c r="C26" s="291"/>
      <c r="D26" s="188"/>
      <c r="E26" s="15"/>
      <c r="F26" s="306">
        <f>SUM(F27)</f>
        <v>29008</v>
      </c>
      <c r="G26" s="306">
        <f>SUM(G27)</f>
        <v>4938</v>
      </c>
      <c r="H26" s="306">
        <f t="shared" si="0"/>
        <v>33946</v>
      </c>
      <c r="I26" s="22"/>
      <c r="J26" s="299"/>
    </row>
    <row r="27" spans="1:10" ht="33" customHeight="1">
      <c r="A27" s="161" t="s">
        <v>415</v>
      </c>
      <c r="B27" s="119"/>
      <c r="C27" s="119"/>
      <c r="D27" s="188"/>
      <c r="E27" s="15"/>
      <c r="F27" s="166">
        <f>+F28+F37+F41+F46+F58</f>
        <v>29008</v>
      </c>
      <c r="G27" s="166">
        <f>+G28+G37+G41+G46+G58</f>
        <v>4938</v>
      </c>
      <c r="H27" s="166">
        <f>+H28+H37+H41+H46+H58</f>
        <v>33946</v>
      </c>
      <c r="I27" s="22"/>
      <c r="J27" s="299"/>
    </row>
    <row r="28" spans="1:10" ht="33" customHeight="1">
      <c r="A28" s="161" t="s">
        <v>426</v>
      </c>
      <c r="B28" s="119"/>
      <c r="C28" s="119"/>
      <c r="D28" s="188"/>
      <c r="E28" s="15"/>
      <c r="F28" s="166">
        <f>SUM(F29:F36)</f>
        <v>3200</v>
      </c>
      <c r="G28" s="166">
        <f>SUM(G29:G36)</f>
        <v>0</v>
      </c>
      <c r="H28" s="166">
        <f>SUM(H29:H36)</f>
        <v>3200</v>
      </c>
      <c r="I28" s="22"/>
      <c r="J28" s="299"/>
    </row>
    <row r="29" spans="1:12" ht="27.75" customHeight="1">
      <c r="A29" s="119"/>
      <c r="B29" s="119"/>
      <c r="C29" s="119"/>
      <c r="D29" s="188">
        <v>11</v>
      </c>
      <c r="E29" s="15"/>
      <c r="F29" s="289">
        <v>600</v>
      </c>
      <c r="G29" s="166"/>
      <c r="H29" s="213">
        <f aca="true" t="shared" si="1" ref="H29:H36">SUM(F29:G29)</f>
        <v>600</v>
      </c>
      <c r="I29" s="196" t="s">
        <v>391</v>
      </c>
      <c r="J29" s="299" t="s">
        <v>394</v>
      </c>
      <c r="L29" s="10">
        <v>1</v>
      </c>
    </row>
    <row r="30" spans="1:12" ht="27.75" customHeight="1">
      <c r="A30" s="119"/>
      <c r="B30" s="119"/>
      <c r="C30" s="119"/>
      <c r="D30" s="188">
        <v>12</v>
      </c>
      <c r="E30" s="15"/>
      <c r="F30" s="289">
        <v>500</v>
      </c>
      <c r="G30" s="166"/>
      <c r="H30" s="213">
        <f t="shared" si="1"/>
        <v>500</v>
      </c>
      <c r="I30" s="196" t="s">
        <v>384</v>
      </c>
      <c r="J30" s="299" t="s">
        <v>394</v>
      </c>
      <c r="L30" s="10">
        <v>2</v>
      </c>
    </row>
    <row r="31" spans="1:12" ht="27.75" customHeight="1">
      <c r="A31" s="119"/>
      <c r="B31" s="119"/>
      <c r="C31" s="119"/>
      <c r="D31" s="188">
        <v>13</v>
      </c>
      <c r="E31" s="15"/>
      <c r="F31" s="289">
        <v>100</v>
      </c>
      <c r="G31" s="166"/>
      <c r="H31" s="213">
        <f t="shared" si="1"/>
        <v>100</v>
      </c>
      <c r="I31" s="196" t="s">
        <v>385</v>
      </c>
      <c r="J31" s="299" t="s">
        <v>394</v>
      </c>
      <c r="L31" s="10">
        <v>3</v>
      </c>
    </row>
    <row r="32" spans="1:12" ht="27.75" customHeight="1">
      <c r="A32" s="119"/>
      <c r="B32" s="119"/>
      <c r="C32" s="119"/>
      <c r="D32" s="188">
        <v>14</v>
      </c>
      <c r="E32" s="15"/>
      <c r="F32" s="289">
        <v>900</v>
      </c>
      <c r="G32" s="166"/>
      <c r="H32" s="213">
        <f t="shared" si="1"/>
        <v>900</v>
      </c>
      <c r="I32" s="196" t="s">
        <v>386</v>
      </c>
      <c r="J32" s="299" t="s">
        <v>394</v>
      </c>
      <c r="L32" s="10">
        <v>4</v>
      </c>
    </row>
    <row r="33" spans="1:12" ht="27.75" customHeight="1">
      <c r="A33" s="119"/>
      <c r="B33" s="119"/>
      <c r="C33" s="119"/>
      <c r="D33" s="188">
        <v>15</v>
      </c>
      <c r="E33" s="15"/>
      <c r="F33" s="289">
        <v>100</v>
      </c>
      <c r="G33" s="166"/>
      <c r="H33" s="213">
        <f t="shared" si="1"/>
        <v>100</v>
      </c>
      <c r="I33" s="196" t="s">
        <v>387</v>
      </c>
      <c r="J33" s="299" t="s">
        <v>394</v>
      </c>
      <c r="L33" s="10">
        <v>5</v>
      </c>
    </row>
    <row r="34" spans="1:12" ht="27.75" customHeight="1">
      <c r="A34" s="119"/>
      <c r="B34" s="119"/>
      <c r="C34" s="119"/>
      <c r="D34" s="188">
        <v>16</v>
      </c>
      <c r="E34" s="15"/>
      <c r="F34" s="289">
        <v>800</v>
      </c>
      <c r="G34" s="166"/>
      <c r="H34" s="213">
        <f t="shared" si="1"/>
        <v>800</v>
      </c>
      <c r="I34" s="196" t="s">
        <v>388</v>
      </c>
      <c r="J34" s="299" t="s">
        <v>394</v>
      </c>
      <c r="L34" s="10">
        <v>6</v>
      </c>
    </row>
    <row r="35" spans="1:12" ht="27.75" customHeight="1">
      <c r="A35" s="119"/>
      <c r="B35" s="119"/>
      <c r="C35" s="119"/>
      <c r="D35" s="188">
        <v>17</v>
      </c>
      <c r="E35" s="15"/>
      <c r="F35" s="289">
        <v>100</v>
      </c>
      <c r="G35" s="166"/>
      <c r="H35" s="213">
        <f t="shared" si="1"/>
        <v>100</v>
      </c>
      <c r="I35" s="196" t="s">
        <v>389</v>
      </c>
      <c r="J35" s="299" t="s">
        <v>394</v>
      </c>
      <c r="L35" s="10">
        <v>7</v>
      </c>
    </row>
    <row r="36" spans="1:12" ht="27.75" customHeight="1">
      <c r="A36" s="119"/>
      <c r="B36" s="119"/>
      <c r="C36" s="119"/>
      <c r="D36" s="188">
        <v>18</v>
      </c>
      <c r="E36" s="15"/>
      <c r="F36" s="289">
        <v>100</v>
      </c>
      <c r="G36" s="166"/>
      <c r="H36" s="213">
        <f t="shared" si="1"/>
        <v>100</v>
      </c>
      <c r="I36" s="196" t="s">
        <v>390</v>
      </c>
      <c r="J36" s="299" t="s">
        <v>394</v>
      </c>
      <c r="L36" s="10">
        <v>8</v>
      </c>
    </row>
    <row r="37" spans="1:10" ht="27.75" customHeight="1">
      <c r="A37" s="161" t="s">
        <v>427</v>
      </c>
      <c r="B37" s="119"/>
      <c r="C37" s="119"/>
      <c r="D37" s="188"/>
      <c r="E37" s="15"/>
      <c r="F37" s="289">
        <f>SUM(F38:F40)</f>
        <v>11812</v>
      </c>
      <c r="G37" s="289">
        <f>SUM(G38:G40)</f>
        <v>2588</v>
      </c>
      <c r="H37" s="289">
        <f>SUM(H38:H40)</f>
        <v>14400</v>
      </c>
      <c r="I37" s="196"/>
      <c r="J37" s="299"/>
    </row>
    <row r="38" spans="1:12" ht="119.25" customHeight="1">
      <c r="A38" s="119"/>
      <c r="B38" s="119"/>
      <c r="C38" s="119"/>
      <c r="D38" s="188">
        <v>2</v>
      </c>
      <c r="E38" s="15"/>
      <c r="F38" s="166">
        <f>6000-G38</f>
        <v>3412</v>
      </c>
      <c r="G38" s="166">
        <v>2588</v>
      </c>
      <c r="H38" s="213">
        <f>SUM(F38:G38)</f>
        <v>6000</v>
      </c>
      <c r="I38" s="22" t="s">
        <v>454</v>
      </c>
      <c r="J38" s="299" t="s">
        <v>414</v>
      </c>
      <c r="L38" s="10">
        <v>9</v>
      </c>
    </row>
    <row r="39" spans="1:12" ht="27.75" customHeight="1">
      <c r="A39" s="119"/>
      <c r="B39" s="119"/>
      <c r="C39" s="200" t="s">
        <v>448</v>
      </c>
      <c r="D39" s="188">
        <v>1</v>
      </c>
      <c r="E39" s="15"/>
      <c r="F39" s="166">
        <v>7600</v>
      </c>
      <c r="G39" s="166"/>
      <c r="H39" s="213">
        <f t="shared" si="0"/>
        <v>7600</v>
      </c>
      <c r="I39" s="198" t="s">
        <v>436</v>
      </c>
      <c r="J39" s="299" t="s">
        <v>410</v>
      </c>
      <c r="L39" s="10">
        <v>10</v>
      </c>
    </row>
    <row r="40" spans="2:12" ht="27.75" customHeight="1">
      <c r="B40" s="119"/>
      <c r="C40" s="119"/>
      <c r="D40" s="188">
        <v>3</v>
      </c>
      <c r="E40" s="15"/>
      <c r="F40" s="166">
        <v>800</v>
      </c>
      <c r="G40" s="166"/>
      <c r="H40" s="213">
        <f t="shared" si="0"/>
        <v>800</v>
      </c>
      <c r="I40" s="198" t="s">
        <v>393</v>
      </c>
      <c r="J40" s="299" t="s">
        <v>394</v>
      </c>
      <c r="L40" s="10">
        <v>11</v>
      </c>
    </row>
    <row r="41" spans="1:10" ht="27.75" customHeight="1">
      <c r="A41" s="161" t="s">
        <v>429</v>
      </c>
      <c r="B41" s="119"/>
      <c r="C41" s="119"/>
      <c r="D41" s="188"/>
      <c r="E41" s="15"/>
      <c r="F41" s="166">
        <f>SUM(F42:F45)</f>
        <v>712</v>
      </c>
      <c r="G41" s="166">
        <f>SUM(G42:G45)</f>
        <v>0</v>
      </c>
      <c r="H41" s="166">
        <f>SUM(H42:H45)</f>
        <v>712</v>
      </c>
      <c r="I41" s="198"/>
      <c r="J41" s="299"/>
    </row>
    <row r="42" spans="1:12" ht="27.75" customHeight="1">
      <c r="A42" s="119"/>
      <c r="B42" s="119"/>
      <c r="C42" s="119"/>
      <c r="D42" s="188">
        <v>4</v>
      </c>
      <c r="E42" s="15"/>
      <c r="F42" s="166">
        <v>450</v>
      </c>
      <c r="G42" s="166"/>
      <c r="H42" s="213">
        <f>SUM(F42:G42)</f>
        <v>450</v>
      </c>
      <c r="I42" s="196" t="s">
        <v>381</v>
      </c>
      <c r="J42" s="300" t="s">
        <v>379</v>
      </c>
      <c r="L42" s="10">
        <v>12</v>
      </c>
    </row>
    <row r="43" spans="1:12" ht="27.75" customHeight="1">
      <c r="A43" s="119"/>
      <c r="B43" s="119"/>
      <c r="C43" s="119"/>
      <c r="D43" s="188">
        <v>19</v>
      </c>
      <c r="E43" s="15"/>
      <c r="F43" s="166">
        <v>67</v>
      </c>
      <c r="G43" s="166"/>
      <c r="H43" s="213">
        <f t="shared" si="0"/>
        <v>67</v>
      </c>
      <c r="I43" s="196" t="s">
        <v>382</v>
      </c>
      <c r="J43" s="300" t="s">
        <v>379</v>
      </c>
      <c r="L43" s="10">
        <v>13</v>
      </c>
    </row>
    <row r="44" spans="1:12" ht="27.75" customHeight="1">
      <c r="A44" s="119"/>
      <c r="B44" s="119"/>
      <c r="C44" s="119"/>
      <c r="D44" s="188">
        <v>20</v>
      </c>
      <c r="E44" s="15"/>
      <c r="F44" s="166">
        <v>95</v>
      </c>
      <c r="G44" s="166"/>
      <c r="H44" s="213">
        <f t="shared" si="0"/>
        <v>95</v>
      </c>
      <c r="I44" s="196" t="s">
        <v>383</v>
      </c>
      <c r="J44" s="300" t="s">
        <v>379</v>
      </c>
      <c r="L44" s="10">
        <v>14</v>
      </c>
    </row>
    <row r="45" spans="1:12" ht="27.75" customHeight="1">
      <c r="A45" s="119"/>
      <c r="B45" s="119"/>
      <c r="C45" s="119"/>
      <c r="D45" s="188">
        <v>47</v>
      </c>
      <c r="E45" s="15"/>
      <c r="F45" s="166">
        <v>100</v>
      </c>
      <c r="G45" s="166"/>
      <c r="H45" s="213">
        <f t="shared" si="0"/>
        <v>100</v>
      </c>
      <c r="I45" s="196" t="s">
        <v>450</v>
      </c>
      <c r="J45" s="299" t="s">
        <v>394</v>
      </c>
      <c r="L45" s="10">
        <v>15</v>
      </c>
    </row>
    <row r="46" spans="1:10" ht="27.75" customHeight="1">
      <c r="A46" s="161" t="s">
        <v>428</v>
      </c>
      <c r="B46" s="119"/>
      <c r="C46" s="119"/>
      <c r="D46" s="188"/>
      <c r="E46" s="15"/>
      <c r="F46" s="166">
        <f>SUM(F47:F57)</f>
        <v>10007</v>
      </c>
      <c r="G46" s="166">
        <f>SUM(G47:G57)</f>
        <v>2350</v>
      </c>
      <c r="H46" s="166">
        <f>SUM(H47:H57)</f>
        <v>12357</v>
      </c>
      <c r="I46" s="196"/>
      <c r="J46" s="299"/>
    </row>
    <row r="47" spans="1:12" ht="27.75" customHeight="1">
      <c r="A47" s="119"/>
      <c r="B47" s="119"/>
      <c r="C47" s="119"/>
      <c r="D47" s="188">
        <v>9</v>
      </c>
      <c r="E47" s="15"/>
      <c r="F47" s="166">
        <v>300</v>
      </c>
      <c r="G47" s="166"/>
      <c r="H47" s="213">
        <f t="shared" si="0"/>
        <v>300</v>
      </c>
      <c r="I47" s="196" t="s">
        <v>395</v>
      </c>
      <c r="J47" s="299" t="s">
        <v>394</v>
      </c>
      <c r="L47" s="10">
        <v>16</v>
      </c>
    </row>
    <row r="48" spans="1:12" ht="27.75" customHeight="1">
      <c r="A48" s="119"/>
      <c r="B48" s="119"/>
      <c r="C48" s="119"/>
      <c r="D48" s="188">
        <v>24</v>
      </c>
      <c r="E48" s="15"/>
      <c r="F48" s="166">
        <v>180</v>
      </c>
      <c r="G48" s="166"/>
      <c r="H48" s="213">
        <f t="shared" si="0"/>
        <v>180</v>
      </c>
      <c r="I48" s="196" t="s">
        <v>460</v>
      </c>
      <c r="J48" s="299" t="s">
        <v>394</v>
      </c>
      <c r="L48" s="10">
        <v>17</v>
      </c>
    </row>
    <row r="49" spans="1:12" ht="27.75" customHeight="1">
      <c r="A49" s="119"/>
      <c r="B49" s="119"/>
      <c r="C49" s="119"/>
      <c r="D49" s="188">
        <v>22</v>
      </c>
      <c r="E49" s="15"/>
      <c r="F49" s="166">
        <v>40</v>
      </c>
      <c r="G49" s="166"/>
      <c r="H49" s="213">
        <f t="shared" si="0"/>
        <v>40</v>
      </c>
      <c r="I49" s="196" t="s">
        <v>461</v>
      </c>
      <c r="J49" s="299" t="s">
        <v>394</v>
      </c>
      <c r="L49" s="10">
        <v>18</v>
      </c>
    </row>
    <row r="50" spans="1:12" ht="27.75" customHeight="1">
      <c r="A50" s="119"/>
      <c r="B50" s="119"/>
      <c r="C50" s="119"/>
      <c r="D50" s="188">
        <v>23</v>
      </c>
      <c r="E50" s="15"/>
      <c r="F50" s="166">
        <v>80</v>
      </c>
      <c r="G50" s="166"/>
      <c r="H50" s="213">
        <f t="shared" si="0"/>
        <v>80</v>
      </c>
      <c r="I50" s="195" t="s">
        <v>462</v>
      </c>
      <c r="J50" s="300" t="s">
        <v>379</v>
      </c>
      <c r="L50" s="10">
        <v>19</v>
      </c>
    </row>
    <row r="51" spans="1:12" ht="27.75" customHeight="1">
      <c r="A51" s="119"/>
      <c r="B51" s="119"/>
      <c r="C51" s="119"/>
      <c r="D51" s="188">
        <v>45</v>
      </c>
      <c r="E51" s="15"/>
      <c r="F51" s="166">
        <v>100</v>
      </c>
      <c r="G51" s="166"/>
      <c r="H51" s="213">
        <f t="shared" si="0"/>
        <v>100</v>
      </c>
      <c r="I51" s="198" t="s">
        <v>463</v>
      </c>
      <c r="J51" s="300" t="s">
        <v>379</v>
      </c>
      <c r="L51" s="10">
        <v>20</v>
      </c>
    </row>
    <row r="52" spans="1:12" ht="27.75" customHeight="1">
      <c r="A52" s="119"/>
      <c r="B52" s="119"/>
      <c r="C52" s="119"/>
      <c r="D52" s="188">
        <v>46</v>
      </c>
      <c r="E52" s="15"/>
      <c r="F52" s="166">
        <f>9242-G52</f>
        <v>7142</v>
      </c>
      <c r="G52" s="166">
        <f>3000-900</f>
        <v>2100</v>
      </c>
      <c r="H52" s="213">
        <f aca="true" t="shared" si="2" ref="H52:H57">SUM(F52:G52)</f>
        <v>9242</v>
      </c>
      <c r="I52" s="196" t="s">
        <v>451</v>
      </c>
      <c r="J52" s="300" t="s">
        <v>379</v>
      </c>
      <c r="L52" s="10">
        <v>21</v>
      </c>
    </row>
    <row r="53" spans="1:12" ht="86.25" customHeight="1">
      <c r="A53" s="119"/>
      <c r="B53" s="119"/>
      <c r="C53" s="119"/>
      <c r="D53" s="188">
        <v>5</v>
      </c>
      <c r="E53" s="15"/>
      <c r="F53" s="166">
        <v>250</v>
      </c>
      <c r="G53" s="166">
        <v>250</v>
      </c>
      <c r="H53" s="213">
        <f t="shared" si="2"/>
        <v>500</v>
      </c>
      <c r="I53" s="22" t="s">
        <v>452</v>
      </c>
      <c r="J53" s="299" t="s">
        <v>414</v>
      </c>
      <c r="L53" s="10">
        <v>22</v>
      </c>
    </row>
    <row r="54" spans="1:12" ht="27.75" customHeight="1">
      <c r="A54" s="119"/>
      <c r="B54" s="119"/>
      <c r="C54" s="119"/>
      <c r="D54" s="188">
        <v>10</v>
      </c>
      <c r="E54" s="15"/>
      <c r="F54" s="166">
        <v>600</v>
      </c>
      <c r="G54" s="166"/>
      <c r="H54" s="213">
        <f t="shared" si="2"/>
        <v>600</v>
      </c>
      <c r="I54" s="197" t="s">
        <v>464</v>
      </c>
      <c r="J54" s="299" t="s">
        <v>414</v>
      </c>
      <c r="L54" s="10">
        <v>23</v>
      </c>
    </row>
    <row r="55" spans="1:12" ht="27.75" customHeight="1">
      <c r="A55" s="119"/>
      <c r="B55" s="119"/>
      <c r="C55" s="119"/>
      <c r="D55" s="188">
        <v>6</v>
      </c>
      <c r="E55" s="15"/>
      <c r="F55" s="166">
        <v>500</v>
      </c>
      <c r="G55" s="166"/>
      <c r="H55" s="213">
        <f t="shared" si="2"/>
        <v>500</v>
      </c>
      <c r="I55" s="197" t="s">
        <v>453</v>
      </c>
      <c r="J55" s="299" t="s">
        <v>410</v>
      </c>
      <c r="L55" s="10">
        <v>24</v>
      </c>
    </row>
    <row r="56" spans="1:12" ht="27.75" customHeight="1">
      <c r="A56" s="119"/>
      <c r="B56" s="119"/>
      <c r="C56" s="119"/>
      <c r="D56" s="188">
        <v>7</v>
      </c>
      <c r="E56" s="15"/>
      <c r="F56" s="166">
        <v>365</v>
      </c>
      <c r="G56" s="166"/>
      <c r="H56" s="213">
        <f t="shared" si="2"/>
        <v>365</v>
      </c>
      <c r="I56" s="196" t="s">
        <v>465</v>
      </c>
      <c r="J56" s="299" t="s">
        <v>410</v>
      </c>
      <c r="L56" s="10">
        <v>25</v>
      </c>
    </row>
    <row r="57" spans="1:12" ht="27.75" customHeight="1">
      <c r="A57" s="119"/>
      <c r="B57" s="119"/>
      <c r="C57" s="119"/>
      <c r="D57" s="188">
        <v>8</v>
      </c>
      <c r="E57" s="15"/>
      <c r="F57" s="166">
        <v>450</v>
      </c>
      <c r="G57" s="166"/>
      <c r="H57" s="213">
        <f t="shared" si="2"/>
        <v>450</v>
      </c>
      <c r="I57" s="196" t="s">
        <v>466</v>
      </c>
      <c r="J57" s="299" t="s">
        <v>410</v>
      </c>
      <c r="L57" s="10">
        <v>26</v>
      </c>
    </row>
    <row r="58" spans="1:10" ht="27.75" customHeight="1">
      <c r="A58" s="161" t="s">
        <v>430</v>
      </c>
      <c r="B58" s="119"/>
      <c r="C58" s="119"/>
      <c r="D58" s="188"/>
      <c r="E58" s="15"/>
      <c r="F58" s="166">
        <f>SUM(F59:F83)</f>
        <v>3277</v>
      </c>
      <c r="G58" s="166">
        <f>SUM(G59:G83)</f>
        <v>0</v>
      </c>
      <c r="H58" s="166">
        <f>SUM(H59:H83)</f>
        <v>3277</v>
      </c>
      <c r="I58" s="196"/>
      <c r="J58" s="299"/>
    </row>
    <row r="59" spans="1:12" ht="27.75" customHeight="1">
      <c r="A59" s="161" t="s">
        <v>377</v>
      </c>
      <c r="B59" s="119"/>
      <c r="C59" s="119"/>
      <c r="D59" s="188">
        <v>25</v>
      </c>
      <c r="E59" s="15"/>
      <c r="F59" s="289">
        <v>20</v>
      </c>
      <c r="G59" s="166"/>
      <c r="H59" s="213">
        <f t="shared" si="0"/>
        <v>20</v>
      </c>
      <c r="I59" s="293" t="s">
        <v>487</v>
      </c>
      <c r="J59" s="299" t="s">
        <v>394</v>
      </c>
      <c r="L59" s="10">
        <v>27</v>
      </c>
    </row>
    <row r="60" spans="1:12" ht="27.75" customHeight="1">
      <c r="A60" s="119"/>
      <c r="B60" s="119"/>
      <c r="C60" s="119"/>
      <c r="D60" s="188">
        <v>26</v>
      </c>
      <c r="E60" s="15"/>
      <c r="F60" s="289">
        <v>300</v>
      </c>
      <c r="G60" s="166"/>
      <c r="H60" s="213">
        <f t="shared" si="0"/>
        <v>300</v>
      </c>
      <c r="I60" s="293" t="s">
        <v>485</v>
      </c>
      <c r="J60" s="299" t="s">
        <v>394</v>
      </c>
      <c r="L60" s="10">
        <v>28</v>
      </c>
    </row>
    <row r="61" spans="1:12" ht="27.75" customHeight="1">
      <c r="A61" s="119"/>
      <c r="B61" s="119"/>
      <c r="C61" s="119"/>
      <c r="D61" s="188">
        <v>27</v>
      </c>
      <c r="E61" s="15"/>
      <c r="F61" s="289">
        <v>80</v>
      </c>
      <c r="G61" s="166"/>
      <c r="H61" s="213">
        <f t="shared" si="0"/>
        <v>80</v>
      </c>
      <c r="I61" s="293" t="s">
        <v>486</v>
      </c>
      <c r="J61" s="299" t="s">
        <v>394</v>
      </c>
      <c r="L61" s="10">
        <v>29</v>
      </c>
    </row>
    <row r="62" spans="1:12" ht="27.75" customHeight="1">
      <c r="A62" s="119"/>
      <c r="B62" s="119"/>
      <c r="C62" s="119"/>
      <c r="D62" s="188">
        <v>28</v>
      </c>
      <c r="E62" s="15"/>
      <c r="F62" s="289">
        <v>15</v>
      </c>
      <c r="G62" s="166"/>
      <c r="H62" s="213">
        <f t="shared" si="0"/>
        <v>15</v>
      </c>
      <c r="I62" s="293" t="s">
        <v>467</v>
      </c>
      <c r="J62" s="299" t="s">
        <v>394</v>
      </c>
      <c r="L62" s="10">
        <v>30</v>
      </c>
    </row>
    <row r="63" spans="1:12" ht="27.75" customHeight="1">
      <c r="A63" s="119"/>
      <c r="B63" s="119"/>
      <c r="C63" s="119"/>
      <c r="D63" s="188">
        <v>29</v>
      </c>
      <c r="E63" s="15"/>
      <c r="F63" s="289">
        <v>72</v>
      </c>
      <c r="G63" s="166"/>
      <c r="H63" s="213">
        <f t="shared" si="0"/>
        <v>72</v>
      </c>
      <c r="I63" s="293" t="s">
        <v>468</v>
      </c>
      <c r="J63" s="299" t="s">
        <v>394</v>
      </c>
      <c r="L63" s="10">
        <v>31</v>
      </c>
    </row>
    <row r="64" spans="1:12" ht="27.75" customHeight="1">
      <c r="A64" s="119"/>
      <c r="B64" s="119"/>
      <c r="C64" s="119"/>
      <c r="D64" s="188">
        <v>48</v>
      </c>
      <c r="E64" s="15"/>
      <c r="F64" s="289">
        <v>100</v>
      </c>
      <c r="G64" s="166"/>
      <c r="H64" s="213">
        <f t="shared" si="0"/>
        <v>100</v>
      </c>
      <c r="I64" s="293" t="s">
        <v>469</v>
      </c>
      <c r="J64" s="299" t="s">
        <v>394</v>
      </c>
      <c r="L64" s="10">
        <v>32</v>
      </c>
    </row>
    <row r="65" spans="1:12" ht="27.75" customHeight="1">
      <c r="A65" s="119"/>
      <c r="B65" s="119"/>
      <c r="C65" s="119"/>
      <c r="D65" s="188">
        <v>30</v>
      </c>
      <c r="E65" s="15"/>
      <c r="F65" s="289">
        <v>25</v>
      </c>
      <c r="G65" s="166"/>
      <c r="H65" s="213">
        <f t="shared" si="0"/>
        <v>25</v>
      </c>
      <c r="I65" s="293" t="s">
        <v>470</v>
      </c>
      <c r="J65" s="299" t="s">
        <v>394</v>
      </c>
      <c r="L65" s="10">
        <v>33</v>
      </c>
    </row>
    <row r="66" spans="1:12" ht="27.75" customHeight="1">
      <c r="A66" s="119"/>
      <c r="B66" s="119"/>
      <c r="C66" s="119"/>
      <c r="D66" s="188">
        <v>31</v>
      </c>
      <c r="E66" s="15"/>
      <c r="F66" s="289">
        <v>300</v>
      </c>
      <c r="G66" s="166"/>
      <c r="H66" s="213">
        <f t="shared" si="0"/>
        <v>300</v>
      </c>
      <c r="I66" s="293" t="s">
        <v>471</v>
      </c>
      <c r="J66" s="299" t="s">
        <v>394</v>
      </c>
      <c r="L66" s="10">
        <v>34</v>
      </c>
    </row>
    <row r="67" spans="1:12" ht="27.75" customHeight="1">
      <c r="A67" s="119"/>
      <c r="B67" s="119"/>
      <c r="C67" s="119"/>
      <c r="D67" s="188">
        <v>32</v>
      </c>
      <c r="E67" s="15"/>
      <c r="F67" s="289">
        <v>600</v>
      </c>
      <c r="G67" s="166"/>
      <c r="H67" s="213">
        <f t="shared" si="0"/>
        <v>600</v>
      </c>
      <c r="I67" s="293" t="s">
        <v>472</v>
      </c>
      <c r="J67" s="299" t="s">
        <v>394</v>
      </c>
      <c r="L67" s="10">
        <v>35</v>
      </c>
    </row>
    <row r="68" spans="1:12" ht="27.75" customHeight="1">
      <c r="A68" s="119"/>
      <c r="B68" s="119"/>
      <c r="C68" s="119"/>
      <c r="D68" s="188">
        <v>33</v>
      </c>
      <c r="E68" s="15"/>
      <c r="F68" s="289">
        <v>55</v>
      </c>
      <c r="G68" s="166"/>
      <c r="H68" s="213">
        <f t="shared" si="0"/>
        <v>55</v>
      </c>
      <c r="I68" s="293" t="s">
        <v>473</v>
      </c>
      <c r="J68" s="299" t="s">
        <v>394</v>
      </c>
      <c r="L68" s="10">
        <v>36</v>
      </c>
    </row>
    <row r="69" spans="1:12" ht="27.75" customHeight="1">
      <c r="A69" s="119"/>
      <c r="B69" s="119"/>
      <c r="C69" s="119"/>
      <c r="D69" s="188">
        <v>34</v>
      </c>
      <c r="E69" s="15"/>
      <c r="F69" s="289">
        <v>65</v>
      </c>
      <c r="G69" s="166"/>
      <c r="H69" s="213">
        <f t="shared" si="0"/>
        <v>65</v>
      </c>
      <c r="I69" s="293" t="s">
        <v>474</v>
      </c>
      <c r="J69" s="299" t="s">
        <v>394</v>
      </c>
      <c r="L69" s="10">
        <v>37</v>
      </c>
    </row>
    <row r="70" spans="1:12" ht="27.75" customHeight="1">
      <c r="A70" s="119"/>
      <c r="B70" s="119"/>
      <c r="C70" s="119"/>
      <c r="D70" s="188">
        <v>35</v>
      </c>
      <c r="E70" s="15"/>
      <c r="F70" s="289">
        <v>60</v>
      </c>
      <c r="G70" s="166"/>
      <c r="H70" s="213">
        <f t="shared" si="0"/>
        <v>60</v>
      </c>
      <c r="I70" s="293" t="s">
        <v>475</v>
      </c>
      <c r="J70" s="299" t="s">
        <v>394</v>
      </c>
      <c r="L70" s="10">
        <v>38</v>
      </c>
    </row>
    <row r="71" spans="1:12" ht="27.75" customHeight="1">
      <c r="A71" s="119"/>
      <c r="B71" s="119"/>
      <c r="C71" s="119"/>
      <c r="D71" s="188">
        <v>36</v>
      </c>
      <c r="E71" s="15"/>
      <c r="F71" s="289">
        <v>160</v>
      </c>
      <c r="G71" s="166"/>
      <c r="H71" s="213">
        <f t="shared" si="0"/>
        <v>160</v>
      </c>
      <c r="I71" s="293" t="s">
        <v>476</v>
      </c>
      <c r="J71" s="299" t="s">
        <v>394</v>
      </c>
      <c r="L71" s="10">
        <v>39</v>
      </c>
    </row>
    <row r="72" spans="1:12" ht="27.75" customHeight="1">
      <c r="A72" s="119"/>
      <c r="B72" s="119"/>
      <c r="C72" s="119"/>
      <c r="D72" s="188">
        <v>37</v>
      </c>
      <c r="E72" s="15"/>
      <c r="F72" s="289">
        <v>80</v>
      </c>
      <c r="G72" s="166"/>
      <c r="H72" s="213">
        <f t="shared" si="0"/>
        <v>80</v>
      </c>
      <c r="I72" s="293" t="s">
        <v>477</v>
      </c>
      <c r="J72" s="299" t="s">
        <v>394</v>
      </c>
      <c r="L72" s="10">
        <v>40</v>
      </c>
    </row>
    <row r="73" spans="1:12" ht="27.75" customHeight="1">
      <c r="A73" s="119"/>
      <c r="B73" s="119"/>
      <c r="C73" s="119"/>
      <c r="D73" s="188">
        <v>38</v>
      </c>
      <c r="E73" s="15"/>
      <c r="F73" s="289">
        <v>300</v>
      </c>
      <c r="G73" s="166"/>
      <c r="H73" s="213">
        <f t="shared" si="0"/>
        <v>300</v>
      </c>
      <c r="I73" s="293" t="s">
        <v>478</v>
      </c>
      <c r="J73" s="299" t="s">
        <v>394</v>
      </c>
      <c r="L73" s="10">
        <v>41</v>
      </c>
    </row>
    <row r="74" spans="1:12" ht="27.75" customHeight="1">
      <c r="A74" s="119"/>
      <c r="B74" s="119"/>
      <c r="C74" s="119"/>
      <c r="D74" s="188">
        <v>39</v>
      </c>
      <c r="E74" s="15"/>
      <c r="F74" s="289">
        <v>150</v>
      </c>
      <c r="G74" s="166"/>
      <c r="H74" s="213">
        <f t="shared" si="0"/>
        <v>150</v>
      </c>
      <c r="I74" s="293" t="s">
        <v>479</v>
      </c>
      <c r="J74" s="299" t="s">
        <v>394</v>
      </c>
      <c r="L74" s="10">
        <v>42</v>
      </c>
    </row>
    <row r="75" spans="1:12" ht="27.75" customHeight="1">
      <c r="A75" s="119"/>
      <c r="B75" s="119"/>
      <c r="C75" s="119"/>
      <c r="D75" s="188">
        <v>40</v>
      </c>
      <c r="E75" s="15"/>
      <c r="F75" s="289">
        <v>15</v>
      </c>
      <c r="G75" s="166"/>
      <c r="H75" s="213">
        <f t="shared" si="0"/>
        <v>15</v>
      </c>
      <c r="I75" s="293" t="s">
        <v>480</v>
      </c>
      <c r="J75" s="299" t="s">
        <v>394</v>
      </c>
      <c r="L75" s="10">
        <v>43</v>
      </c>
    </row>
    <row r="76" spans="1:12" ht="27.75" customHeight="1">
      <c r="A76" s="119"/>
      <c r="B76" s="119"/>
      <c r="C76" s="119"/>
      <c r="D76" s="188">
        <v>41</v>
      </c>
      <c r="E76" s="15"/>
      <c r="F76" s="289">
        <v>180</v>
      </c>
      <c r="G76" s="166"/>
      <c r="H76" s="213">
        <f t="shared" si="0"/>
        <v>180</v>
      </c>
      <c r="I76" s="293" t="s">
        <v>481</v>
      </c>
      <c r="J76" s="299" t="s">
        <v>394</v>
      </c>
      <c r="L76" s="10">
        <v>44</v>
      </c>
    </row>
    <row r="77" spans="1:12" ht="27.75" customHeight="1">
      <c r="A77" s="119"/>
      <c r="B77" s="119"/>
      <c r="C77" s="119"/>
      <c r="D77" s="188">
        <v>42</v>
      </c>
      <c r="E77" s="15"/>
      <c r="F77" s="289">
        <v>60</v>
      </c>
      <c r="G77" s="166"/>
      <c r="H77" s="213">
        <f t="shared" si="0"/>
        <v>60</v>
      </c>
      <c r="I77" s="293" t="s">
        <v>482</v>
      </c>
      <c r="J77" s="299" t="s">
        <v>394</v>
      </c>
      <c r="L77" s="10">
        <v>45</v>
      </c>
    </row>
    <row r="78" spans="1:12" ht="27.75" customHeight="1">
      <c r="A78" s="119"/>
      <c r="B78" s="119"/>
      <c r="C78" s="119"/>
      <c r="D78" s="188">
        <v>43</v>
      </c>
      <c r="E78" s="15"/>
      <c r="F78" s="289">
        <v>70</v>
      </c>
      <c r="G78" s="166" t="s">
        <v>377</v>
      </c>
      <c r="H78" s="213">
        <f t="shared" si="0"/>
        <v>70</v>
      </c>
      <c r="I78" s="293" t="s">
        <v>483</v>
      </c>
      <c r="J78" s="299" t="s">
        <v>394</v>
      </c>
      <c r="L78" s="10">
        <v>46</v>
      </c>
    </row>
    <row r="79" spans="1:12" ht="27.75" customHeight="1">
      <c r="A79" s="119"/>
      <c r="B79" s="119"/>
      <c r="C79" s="119"/>
      <c r="D79" s="188">
        <v>44</v>
      </c>
      <c r="E79" s="15"/>
      <c r="F79" s="166">
        <v>300</v>
      </c>
      <c r="G79" s="166"/>
      <c r="H79" s="213">
        <f>SUM(F79:G79)</f>
        <v>300</v>
      </c>
      <c r="I79" s="195" t="s">
        <v>484</v>
      </c>
      <c r="J79" s="299" t="s">
        <v>379</v>
      </c>
      <c r="L79" s="10">
        <v>47</v>
      </c>
    </row>
    <row r="80" spans="1:12" ht="39.75" customHeight="1">
      <c r="A80" s="119"/>
      <c r="B80" s="119"/>
      <c r="C80" s="119"/>
      <c r="D80" s="188">
        <v>50</v>
      </c>
      <c r="E80" s="15"/>
      <c r="F80" s="166">
        <v>50</v>
      </c>
      <c r="G80" s="166"/>
      <c r="H80" s="213">
        <f>SUM(F80:G80)</f>
        <v>50</v>
      </c>
      <c r="I80" s="22" t="s">
        <v>416</v>
      </c>
      <c r="J80" s="299" t="s">
        <v>376</v>
      </c>
      <c r="L80" s="10">
        <v>48</v>
      </c>
    </row>
    <row r="81" spans="1:12" ht="27.75" customHeight="1">
      <c r="A81" s="119"/>
      <c r="B81" s="119"/>
      <c r="C81" s="119"/>
      <c r="D81" s="188">
        <v>51</v>
      </c>
      <c r="E81" s="15"/>
      <c r="F81" s="166">
        <v>90</v>
      </c>
      <c r="G81" s="166"/>
      <c r="H81" s="214">
        <f t="shared" si="0"/>
        <v>90</v>
      </c>
      <c r="I81" s="199" t="s">
        <v>398</v>
      </c>
      <c r="J81" s="299" t="s">
        <v>397</v>
      </c>
      <c r="L81" s="10">
        <v>49</v>
      </c>
    </row>
    <row r="82" spans="1:12" ht="27.75" customHeight="1">
      <c r="A82" s="119"/>
      <c r="B82" s="119"/>
      <c r="C82" s="119"/>
      <c r="D82" s="188">
        <v>21</v>
      </c>
      <c r="E82" s="15"/>
      <c r="F82" s="166">
        <v>70</v>
      </c>
      <c r="G82" s="166"/>
      <c r="H82" s="213">
        <f>SUM(F82:G82)</f>
        <v>70</v>
      </c>
      <c r="I82" s="199" t="s">
        <v>399</v>
      </c>
      <c r="J82" s="299" t="s">
        <v>396</v>
      </c>
      <c r="L82" s="10">
        <v>50</v>
      </c>
    </row>
    <row r="83" spans="1:12" ht="27.75" customHeight="1">
      <c r="A83" s="119"/>
      <c r="B83" s="119"/>
      <c r="C83" s="119"/>
      <c r="D83" s="188">
        <v>49</v>
      </c>
      <c r="E83" s="15"/>
      <c r="F83" s="166">
        <v>60</v>
      </c>
      <c r="G83" s="166"/>
      <c r="H83" s="213">
        <f t="shared" si="0"/>
        <v>60</v>
      </c>
      <c r="I83" s="199" t="s">
        <v>459</v>
      </c>
      <c r="J83" s="299" t="s">
        <v>396</v>
      </c>
      <c r="L83" s="10">
        <v>51</v>
      </c>
    </row>
    <row r="84" spans="1:10" ht="27" customHeight="1">
      <c r="A84" s="167" t="s">
        <v>417</v>
      </c>
      <c r="B84" s="167"/>
      <c r="C84" s="167"/>
      <c r="D84" s="17"/>
      <c r="E84" s="17"/>
      <c r="F84" s="168"/>
      <c r="G84" s="168"/>
      <c r="H84" s="168"/>
      <c r="I84" s="16"/>
      <c r="J84" s="304"/>
    </row>
    <row r="85" spans="1:9" ht="29.25" customHeight="1">
      <c r="A85" s="136" t="s">
        <v>418</v>
      </c>
      <c r="B85" s="136"/>
      <c r="C85" s="143" t="s">
        <v>226</v>
      </c>
      <c r="D85" s="2"/>
      <c r="F85" s="136" t="s">
        <v>419</v>
      </c>
      <c r="G85" s="136"/>
      <c r="H85" s="136"/>
      <c r="I85" s="136" t="s">
        <v>420</v>
      </c>
    </row>
    <row r="86" spans="1:9" ht="22.5" customHeight="1">
      <c r="A86" s="101" t="s">
        <v>340</v>
      </c>
      <c r="B86" s="136"/>
      <c r="C86" s="143" t="s">
        <v>249</v>
      </c>
      <c r="D86" s="2"/>
      <c r="F86" s="2"/>
      <c r="G86" s="2"/>
      <c r="H86" s="2"/>
      <c r="I86" s="136"/>
    </row>
    <row r="88" spans="1:8" ht="19.5">
      <c r="A88" s="2"/>
      <c r="B88" s="2"/>
      <c r="C88" s="2"/>
      <c r="D88" s="218"/>
      <c r="E88" s="2"/>
      <c r="F88" s="2"/>
      <c r="G88" s="2"/>
      <c r="H88" s="2"/>
    </row>
    <row r="89" spans="1:8" ht="19.5">
      <c r="A89" s="2"/>
      <c r="B89" s="2"/>
      <c r="C89" s="2"/>
      <c r="D89" s="218"/>
      <c r="E89" s="44"/>
      <c r="F89" s="2"/>
      <c r="G89" s="2"/>
      <c r="H89" s="2"/>
    </row>
  </sheetData>
  <mergeCells count="10">
    <mergeCell ref="A2:J2"/>
    <mergeCell ref="A3:J3"/>
    <mergeCell ref="I5:I6"/>
    <mergeCell ref="J5:J6"/>
    <mergeCell ref="A5:A6"/>
    <mergeCell ref="B5:B6"/>
    <mergeCell ref="C5:C6"/>
    <mergeCell ref="E5:E6"/>
    <mergeCell ref="D5:D6"/>
    <mergeCell ref="F5:H5"/>
  </mergeCells>
  <printOptions/>
  <pageMargins left="0.31496062992125984" right="0.35433070866141736" top="0.2755905511811024" bottom="0.1968503937007874" header="0.15748031496062992" footer="0.15748031496062992"/>
  <pageSetup horizontalDpi="600" verticalDpi="600" orientation="landscape" paperSize="9" scale="85" r:id="rId1"/>
  <headerFooter alignWithMargins="0">
    <oddFooter>&amp;R第&amp;P頁共&amp;N頁</oddFooter>
  </headerFooter>
</worksheet>
</file>

<file path=xl/worksheets/sheet11.xml><?xml version="1.0" encoding="utf-8"?>
<worksheet xmlns="http://schemas.openxmlformats.org/spreadsheetml/2006/main" xmlns:r="http://schemas.openxmlformats.org/officeDocument/2006/relationships">
  <dimension ref="A1:P31"/>
  <sheetViews>
    <sheetView zoomScaleSheetLayoutView="75" workbookViewId="0" topLeftCell="A3">
      <selection activeCell="C19" sqref="C19"/>
    </sheetView>
  </sheetViews>
  <sheetFormatPr defaultColWidth="9.00390625" defaultRowHeight="16.5"/>
  <cols>
    <col min="1" max="1" width="16.875" style="87" customWidth="1"/>
    <col min="2" max="2" width="10.125" style="87" customWidth="1"/>
    <col min="3" max="3" width="11.00390625" style="87" customWidth="1"/>
    <col min="4" max="4" width="10.125" style="87" customWidth="1"/>
    <col min="5" max="5" width="9.50390625" style="87" customWidth="1"/>
    <col min="6" max="6" width="11.00390625" style="87" customWidth="1"/>
    <col min="7" max="9" width="10.125" style="87" customWidth="1"/>
    <col min="10" max="10" width="11.50390625" style="87" customWidth="1"/>
    <col min="11" max="11" width="10.125" style="87" customWidth="1"/>
    <col min="12" max="12" width="8.875" style="87" customWidth="1"/>
    <col min="13" max="13" width="12.25390625" style="87" customWidth="1"/>
    <col min="14" max="14" width="9.25390625" style="87" customWidth="1"/>
    <col min="15" max="15" width="9.00390625" style="87" customWidth="1"/>
    <col min="16" max="17" width="8.625" style="87" customWidth="1"/>
    <col min="18" max="16384" width="9.00390625" style="87" customWidth="1"/>
  </cols>
  <sheetData>
    <row r="1" spans="1:15" ht="19.5">
      <c r="A1" s="162" t="s">
        <v>92</v>
      </c>
      <c r="B1" s="86"/>
      <c r="C1" s="86"/>
      <c r="D1" s="86"/>
      <c r="E1" s="86"/>
      <c r="F1" s="86"/>
      <c r="G1" s="86"/>
      <c r="H1" s="86"/>
      <c r="I1" s="86"/>
      <c r="J1" s="86"/>
      <c r="K1" s="86"/>
      <c r="L1" s="86"/>
      <c r="M1" s="86"/>
      <c r="N1" s="86"/>
      <c r="O1" s="86"/>
    </row>
    <row r="2" spans="1:16" ht="21">
      <c r="A2" s="330" t="s">
        <v>103</v>
      </c>
      <c r="B2" s="330"/>
      <c r="C2" s="330"/>
      <c r="D2" s="330"/>
      <c r="E2" s="330"/>
      <c r="F2" s="330"/>
      <c r="G2" s="330"/>
      <c r="H2" s="330"/>
      <c r="I2" s="330"/>
      <c r="J2" s="330"/>
      <c r="K2" s="330"/>
      <c r="L2" s="330"/>
      <c r="M2" s="330"/>
      <c r="N2" s="330"/>
      <c r="O2" s="330"/>
      <c r="P2" s="82"/>
    </row>
    <row r="3" spans="1:16" ht="25.5">
      <c r="A3" s="137"/>
      <c r="B3" s="137"/>
      <c r="C3" s="137"/>
      <c r="D3" s="137"/>
      <c r="E3" s="137"/>
      <c r="F3" s="319" t="s">
        <v>219</v>
      </c>
      <c r="G3" s="319"/>
      <c r="H3" s="319"/>
      <c r="I3" s="319"/>
      <c r="J3" s="88"/>
      <c r="K3" s="88"/>
      <c r="L3" s="88"/>
      <c r="M3" s="88"/>
      <c r="N3" s="88"/>
      <c r="O3" s="88"/>
      <c r="P3" s="89"/>
    </row>
    <row r="4" spans="1:16" ht="16.5">
      <c r="A4" s="90"/>
      <c r="B4" s="90"/>
      <c r="C4" s="90"/>
      <c r="D4" s="90"/>
      <c r="E4" s="90"/>
      <c r="F4" s="90"/>
      <c r="G4" s="90"/>
      <c r="H4" s="90"/>
      <c r="I4" s="90"/>
      <c r="J4" s="90"/>
      <c r="K4" s="90"/>
      <c r="L4" s="90"/>
      <c r="M4" s="90"/>
      <c r="N4" s="331" t="s">
        <v>53</v>
      </c>
      <c r="O4" s="331"/>
      <c r="P4" s="91"/>
    </row>
    <row r="5" spans="1:16" ht="18" customHeight="1">
      <c r="A5" s="324" t="s">
        <v>77</v>
      </c>
      <c r="B5" s="322" t="s">
        <v>216</v>
      </c>
      <c r="C5" s="322"/>
      <c r="D5" s="322"/>
      <c r="E5" s="322"/>
      <c r="F5" s="322"/>
      <c r="G5" s="322"/>
      <c r="H5" s="322"/>
      <c r="I5" s="322" t="s">
        <v>217</v>
      </c>
      <c r="J5" s="322"/>
      <c r="K5" s="322"/>
      <c r="L5" s="322"/>
      <c r="M5" s="322"/>
      <c r="N5" s="322"/>
      <c r="O5" s="322"/>
      <c r="P5" s="92"/>
    </row>
    <row r="6" spans="1:16" ht="18" customHeight="1">
      <c r="A6" s="325"/>
      <c r="B6" s="322" t="s">
        <v>54</v>
      </c>
      <c r="C6" s="322"/>
      <c r="D6" s="322"/>
      <c r="E6" s="322" t="s">
        <v>55</v>
      </c>
      <c r="F6" s="322"/>
      <c r="G6" s="322"/>
      <c r="H6" s="328" t="s">
        <v>56</v>
      </c>
      <c r="I6" s="322" t="s">
        <v>54</v>
      </c>
      <c r="J6" s="322"/>
      <c r="K6" s="322"/>
      <c r="L6" s="322" t="s">
        <v>55</v>
      </c>
      <c r="M6" s="322"/>
      <c r="N6" s="322"/>
      <c r="O6" s="328" t="s">
        <v>56</v>
      </c>
      <c r="P6" s="92"/>
    </row>
    <row r="7" spans="1:16" ht="16.5" customHeight="1">
      <c r="A7" s="325"/>
      <c r="B7" s="322" t="s">
        <v>78</v>
      </c>
      <c r="C7" s="322" t="s">
        <v>71</v>
      </c>
      <c r="D7" s="334" t="s">
        <v>57</v>
      </c>
      <c r="E7" s="322" t="s">
        <v>78</v>
      </c>
      <c r="F7" s="322" t="s">
        <v>71</v>
      </c>
      <c r="G7" s="334" t="s">
        <v>57</v>
      </c>
      <c r="H7" s="328"/>
      <c r="I7" s="322" t="s">
        <v>78</v>
      </c>
      <c r="J7" s="322" t="s">
        <v>71</v>
      </c>
      <c r="K7" s="334" t="s">
        <v>57</v>
      </c>
      <c r="L7" s="322" t="s">
        <v>78</v>
      </c>
      <c r="M7" s="322" t="s">
        <v>71</v>
      </c>
      <c r="N7" s="334" t="s">
        <v>57</v>
      </c>
      <c r="O7" s="328"/>
      <c r="P7" s="92"/>
    </row>
    <row r="8" spans="1:16" ht="16.5">
      <c r="A8" s="325"/>
      <c r="B8" s="322"/>
      <c r="C8" s="322"/>
      <c r="D8" s="334"/>
      <c r="E8" s="322"/>
      <c r="F8" s="322"/>
      <c r="G8" s="334"/>
      <c r="H8" s="328"/>
      <c r="I8" s="322"/>
      <c r="J8" s="322"/>
      <c r="K8" s="334"/>
      <c r="L8" s="322"/>
      <c r="M8" s="322"/>
      <c r="N8" s="334"/>
      <c r="O8" s="328"/>
      <c r="P8" s="92"/>
    </row>
    <row r="9" spans="1:16" ht="16.5">
      <c r="A9" s="325"/>
      <c r="B9" s="322"/>
      <c r="C9" s="322"/>
      <c r="D9" s="334"/>
      <c r="E9" s="322"/>
      <c r="F9" s="322"/>
      <c r="G9" s="334"/>
      <c r="H9" s="328"/>
      <c r="I9" s="322"/>
      <c r="J9" s="322"/>
      <c r="K9" s="334"/>
      <c r="L9" s="322"/>
      <c r="M9" s="322"/>
      <c r="N9" s="334"/>
      <c r="O9" s="328"/>
      <c r="P9" s="92"/>
    </row>
    <row r="10" spans="1:16" ht="7.5" customHeight="1">
      <c r="A10" s="436"/>
      <c r="B10" s="322"/>
      <c r="C10" s="322"/>
      <c r="D10" s="334"/>
      <c r="E10" s="322"/>
      <c r="F10" s="322"/>
      <c r="G10" s="334"/>
      <c r="H10" s="328"/>
      <c r="I10" s="322"/>
      <c r="J10" s="322"/>
      <c r="K10" s="334"/>
      <c r="L10" s="322"/>
      <c r="M10" s="322"/>
      <c r="N10" s="334"/>
      <c r="O10" s="328"/>
      <c r="P10" s="92"/>
    </row>
    <row r="11" spans="1:16" ht="27" customHeight="1">
      <c r="A11" s="93" t="s">
        <v>58</v>
      </c>
      <c r="B11" s="150">
        <f>+B12+B16</f>
        <v>141027</v>
      </c>
      <c r="C11" s="150">
        <f>SUM(C12:C28)</f>
        <v>3004</v>
      </c>
      <c r="D11" s="151">
        <f>SUM(B11:C11)</f>
        <v>144031</v>
      </c>
      <c r="E11" s="28">
        <f>SUM(E12:E28)</f>
        <v>7453</v>
      </c>
      <c r="F11" s="28">
        <f>SUM(F12:F28)</f>
        <v>537</v>
      </c>
      <c r="G11" s="94">
        <f>SUM(E11:F11)</f>
        <v>7990</v>
      </c>
      <c r="H11" s="95">
        <f>D11+G11</f>
        <v>152021</v>
      </c>
      <c r="I11" s="28">
        <f>SUM(I12:I28)</f>
        <v>148255</v>
      </c>
      <c r="J11" s="28">
        <f>SUM(J12:J28)</f>
        <v>2329</v>
      </c>
      <c r="K11" s="94">
        <f>SUM(I11:J11)</f>
        <v>150584</v>
      </c>
      <c r="L11" s="28">
        <f>SUM(L12:L28)</f>
        <v>33494</v>
      </c>
      <c r="M11" s="28">
        <f>SUM(M12:M28)</f>
        <v>4543</v>
      </c>
      <c r="N11" s="94">
        <f>SUM(L11:M11)</f>
        <v>38037</v>
      </c>
      <c r="O11" s="95">
        <f>K11+N11</f>
        <v>188621</v>
      </c>
      <c r="P11" s="96"/>
    </row>
    <row r="12" spans="1:16" ht="24" customHeight="1">
      <c r="A12" s="169" t="s">
        <v>107</v>
      </c>
      <c r="B12" s="28">
        <f>SUM(B13:B15)</f>
        <v>115892</v>
      </c>
      <c r="C12" s="28"/>
      <c r="D12" s="151">
        <f aca="true" t="shared" si="0" ref="D12:D28">SUM(B12:C12)</f>
        <v>115892</v>
      </c>
      <c r="E12" s="28"/>
      <c r="F12" s="28"/>
      <c r="G12" s="94">
        <f aca="true" t="shared" si="1" ref="G12:G28">SUM(E12:F12)</f>
        <v>0</v>
      </c>
      <c r="H12" s="95">
        <f aca="true" t="shared" si="2" ref="H12:H28">D12+G12</f>
        <v>115892</v>
      </c>
      <c r="I12" s="28"/>
      <c r="J12" s="28"/>
      <c r="K12" s="94">
        <f aca="true" t="shared" si="3" ref="K12:K28">SUM(I12:J12)</f>
        <v>0</v>
      </c>
      <c r="L12" s="28"/>
      <c r="M12" s="28"/>
      <c r="N12" s="94">
        <f aca="true" t="shared" si="4" ref="N12:N28">SUM(L12:M12)</f>
        <v>0</v>
      </c>
      <c r="O12" s="95">
        <f aca="true" t="shared" si="5" ref="O12:O28">K12+N12</f>
        <v>0</v>
      </c>
      <c r="P12" s="96"/>
    </row>
    <row r="13" spans="1:16" ht="24" customHeight="1">
      <c r="A13" s="97" t="s">
        <v>104</v>
      </c>
      <c r="B13" s="28">
        <v>108511</v>
      </c>
      <c r="C13" s="28"/>
      <c r="D13" s="151">
        <f t="shared" si="0"/>
        <v>108511</v>
      </c>
      <c r="E13" s="28"/>
      <c r="F13" s="28"/>
      <c r="G13" s="94">
        <f t="shared" si="1"/>
        <v>0</v>
      </c>
      <c r="H13" s="95">
        <f t="shared" si="2"/>
        <v>108511</v>
      </c>
      <c r="I13" s="28">
        <v>116446</v>
      </c>
      <c r="J13" s="28"/>
      <c r="K13" s="94">
        <f t="shared" si="3"/>
        <v>116446</v>
      </c>
      <c r="L13" s="28"/>
      <c r="M13" s="28"/>
      <c r="N13" s="94">
        <f t="shared" si="4"/>
        <v>0</v>
      </c>
      <c r="O13" s="95">
        <f t="shared" si="5"/>
        <v>116446</v>
      </c>
      <c r="P13" s="96"/>
    </row>
    <row r="14" spans="1:16" ht="24" customHeight="1">
      <c r="A14" s="97" t="s">
        <v>105</v>
      </c>
      <c r="B14" s="28">
        <v>7357</v>
      </c>
      <c r="C14" s="28"/>
      <c r="D14" s="151">
        <f t="shared" si="0"/>
        <v>7357</v>
      </c>
      <c r="E14" s="28"/>
      <c r="F14" s="28"/>
      <c r="G14" s="94">
        <f t="shared" si="1"/>
        <v>0</v>
      </c>
      <c r="H14" s="95">
        <f t="shared" si="2"/>
        <v>7357</v>
      </c>
      <c r="I14" s="28">
        <v>6292</v>
      </c>
      <c r="J14" s="28"/>
      <c r="K14" s="94">
        <f t="shared" si="3"/>
        <v>6292</v>
      </c>
      <c r="L14" s="28"/>
      <c r="M14" s="28"/>
      <c r="N14" s="94">
        <f t="shared" si="4"/>
        <v>0</v>
      </c>
      <c r="O14" s="95">
        <f t="shared" si="5"/>
        <v>6292</v>
      </c>
      <c r="P14" s="96"/>
    </row>
    <row r="15" spans="1:16" ht="24" customHeight="1">
      <c r="A15" s="97" t="s">
        <v>106</v>
      </c>
      <c r="B15" s="28">
        <v>24</v>
      </c>
      <c r="C15" s="28"/>
      <c r="D15" s="151">
        <f t="shared" si="0"/>
        <v>24</v>
      </c>
      <c r="E15" s="28"/>
      <c r="F15" s="28"/>
      <c r="G15" s="94">
        <f t="shared" si="1"/>
        <v>0</v>
      </c>
      <c r="H15" s="95">
        <f t="shared" si="2"/>
        <v>24</v>
      </c>
      <c r="I15" s="28">
        <v>36</v>
      </c>
      <c r="J15" s="28"/>
      <c r="K15" s="94">
        <f t="shared" si="3"/>
        <v>36</v>
      </c>
      <c r="L15" s="28"/>
      <c r="M15" s="28"/>
      <c r="N15" s="94">
        <f t="shared" si="4"/>
        <v>0</v>
      </c>
      <c r="O15" s="95">
        <f t="shared" si="5"/>
        <v>36</v>
      </c>
      <c r="P15" s="96"/>
    </row>
    <row r="16" spans="1:16" ht="24" customHeight="1">
      <c r="A16" s="169" t="s">
        <v>108</v>
      </c>
      <c r="B16" s="28">
        <f>SUM(B17:B19)</f>
        <v>25135</v>
      </c>
      <c r="C16" s="28"/>
      <c r="D16" s="151">
        <f t="shared" si="0"/>
        <v>25135</v>
      </c>
      <c r="E16" s="28"/>
      <c r="F16" s="28"/>
      <c r="G16" s="94">
        <f t="shared" si="1"/>
        <v>0</v>
      </c>
      <c r="H16" s="95">
        <f t="shared" si="2"/>
        <v>25135</v>
      </c>
      <c r="I16" s="28"/>
      <c r="J16" s="28"/>
      <c r="K16" s="94">
        <f t="shared" si="3"/>
        <v>0</v>
      </c>
      <c r="L16" s="28"/>
      <c r="M16" s="28"/>
      <c r="N16" s="94">
        <f t="shared" si="4"/>
        <v>0</v>
      </c>
      <c r="O16" s="95">
        <f t="shared" si="5"/>
        <v>0</v>
      </c>
      <c r="P16" s="96"/>
    </row>
    <row r="17" spans="1:16" ht="24" customHeight="1">
      <c r="A17" s="97" t="s">
        <v>104</v>
      </c>
      <c r="B17" s="28">
        <v>1272</v>
      </c>
      <c r="C17" s="28"/>
      <c r="D17" s="151">
        <f t="shared" si="0"/>
        <v>1272</v>
      </c>
      <c r="E17" s="28"/>
      <c r="F17" s="28"/>
      <c r="G17" s="94">
        <f t="shared" si="1"/>
        <v>0</v>
      </c>
      <c r="H17" s="95">
        <f t="shared" si="2"/>
        <v>1272</v>
      </c>
      <c r="I17" s="28">
        <v>1285</v>
      </c>
      <c r="J17" s="28"/>
      <c r="K17" s="94">
        <f t="shared" si="3"/>
        <v>1285</v>
      </c>
      <c r="L17" s="28"/>
      <c r="M17" s="28"/>
      <c r="N17" s="94">
        <f t="shared" si="4"/>
        <v>0</v>
      </c>
      <c r="O17" s="95">
        <f t="shared" si="5"/>
        <v>1285</v>
      </c>
      <c r="P17" s="96"/>
    </row>
    <row r="18" spans="1:16" ht="24" customHeight="1">
      <c r="A18" s="97" t="s">
        <v>105</v>
      </c>
      <c r="B18" s="28">
        <f>26497-C18</f>
        <v>23640</v>
      </c>
      <c r="C18" s="28">
        <f>3541-C19-F24</f>
        <v>2857</v>
      </c>
      <c r="D18" s="151">
        <f t="shared" si="0"/>
        <v>26497</v>
      </c>
      <c r="E18" s="28"/>
      <c r="F18" s="28"/>
      <c r="G18" s="94">
        <f t="shared" si="1"/>
        <v>0</v>
      </c>
      <c r="H18" s="95">
        <f t="shared" si="2"/>
        <v>26497</v>
      </c>
      <c r="I18" s="28">
        <f>25965-J18</f>
        <v>23786</v>
      </c>
      <c r="J18" s="28">
        <v>2179</v>
      </c>
      <c r="K18" s="94">
        <f t="shared" si="3"/>
        <v>25965</v>
      </c>
      <c r="L18" s="28"/>
      <c r="M18" s="28"/>
      <c r="N18" s="94">
        <f t="shared" si="4"/>
        <v>0</v>
      </c>
      <c r="O18" s="95">
        <f t="shared" si="5"/>
        <v>25965</v>
      </c>
      <c r="P18" s="96"/>
    </row>
    <row r="19" spans="1:16" ht="24" customHeight="1">
      <c r="A19" s="97" t="s">
        <v>106</v>
      </c>
      <c r="B19" s="28">
        <f>370-C19</f>
        <v>223</v>
      </c>
      <c r="C19" s="28">
        <v>147</v>
      </c>
      <c r="D19" s="151">
        <f t="shared" si="0"/>
        <v>370</v>
      </c>
      <c r="E19" s="28"/>
      <c r="F19" s="28"/>
      <c r="G19" s="94">
        <f t="shared" si="1"/>
        <v>0</v>
      </c>
      <c r="H19" s="95">
        <f t="shared" si="2"/>
        <v>370</v>
      </c>
      <c r="I19" s="28">
        <f>560-J19</f>
        <v>410</v>
      </c>
      <c r="J19" s="28">
        <v>150</v>
      </c>
      <c r="K19" s="94">
        <f t="shared" si="3"/>
        <v>560</v>
      </c>
      <c r="L19" s="28"/>
      <c r="M19" s="28"/>
      <c r="N19" s="94">
        <f t="shared" si="4"/>
        <v>0</v>
      </c>
      <c r="O19" s="95">
        <f t="shared" si="5"/>
        <v>560</v>
      </c>
      <c r="P19" s="96"/>
    </row>
    <row r="20" spans="1:16" ht="27" customHeight="1">
      <c r="A20" s="170" t="s">
        <v>109</v>
      </c>
      <c r="B20" s="28"/>
      <c r="C20" s="28"/>
      <c r="D20" s="151">
        <f t="shared" si="0"/>
        <v>0</v>
      </c>
      <c r="E20" s="28">
        <f>3895-F20</f>
        <v>3895</v>
      </c>
      <c r="F20" s="28"/>
      <c r="G20" s="94">
        <f>SUM(E20:F20)</f>
        <v>3895</v>
      </c>
      <c r="H20" s="95">
        <f t="shared" si="2"/>
        <v>3895</v>
      </c>
      <c r="I20" s="28"/>
      <c r="J20" s="28"/>
      <c r="K20" s="94">
        <f t="shared" si="3"/>
        <v>0</v>
      </c>
      <c r="L20" s="28">
        <f>1300-M20</f>
        <v>1300</v>
      </c>
      <c r="M20" s="28">
        <v>0</v>
      </c>
      <c r="N20" s="94">
        <f t="shared" si="4"/>
        <v>1300</v>
      </c>
      <c r="O20" s="95">
        <f t="shared" si="5"/>
        <v>1300</v>
      </c>
      <c r="P20" s="96"/>
    </row>
    <row r="21" spans="1:16" ht="27" customHeight="1">
      <c r="A21" s="170" t="s">
        <v>110</v>
      </c>
      <c r="B21" s="28"/>
      <c r="C21" s="28"/>
      <c r="D21" s="151">
        <f t="shared" si="0"/>
        <v>0</v>
      </c>
      <c r="E21" s="28">
        <v>0</v>
      </c>
      <c r="F21" s="28"/>
      <c r="G21" s="94">
        <f t="shared" si="1"/>
        <v>0</v>
      </c>
      <c r="H21" s="95">
        <f t="shared" si="2"/>
        <v>0</v>
      </c>
      <c r="I21" s="28"/>
      <c r="J21" s="28"/>
      <c r="K21" s="94">
        <f t="shared" si="3"/>
        <v>0</v>
      </c>
      <c r="L21" s="28">
        <f>21615-M21</f>
        <v>19889</v>
      </c>
      <c r="M21" s="28">
        <v>1726</v>
      </c>
      <c r="N21" s="94">
        <f t="shared" si="4"/>
        <v>21615</v>
      </c>
      <c r="O21" s="95">
        <f t="shared" si="5"/>
        <v>21615</v>
      </c>
      <c r="P21" s="96"/>
    </row>
    <row r="22" spans="1:16" ht="27" customHeight="1">
      <c r="A22" s="170" t="s">
        <v>111</v>
      </c>
      <c r="B22" s="28"/>
      <c r="C22" s="28"/>
      <c r="D22" s="151">
        <f t="shared" si="0"/>
        <v>0</v>
      </c>
      <c r="E22" s="28">
        <f>884-F22</f>
        <v>884</v>
      </c>
      <c r="F22" s="28"/>
      <c r="G22" s="94">
        <f t="shared" si="1"/>
        <v>884</v>
      </c>
      <c r="H22" s="95">
        <f t="shared" si="2"/>
        <v>884</v>
      </c>
      <c r="I22" s="28"/>
      <c r="J22" s="28" t="s">
        <v>218</v>
      </c>
      <c r="K22" s="94">
        <f t="shared" si="3"/>
        <v>0</v>
      </c>
      <c r="L22" s="28">
        <f>2370-M22</f>
        <v>2370</v>
      </c>
      <c r="M22" s="28">
        <v>0</v>
      </c>
      <c r="N22" s="94">
        <f t="shared" si="4"/>
        <v>2370</v>
      </c>
      <c r="O22" s="95">
        <f t="shared" si="5"/>
        <v>2370</v>
      </c>
      <c r="P22" s="96"/>
    </row>
    <row r="23" spans="1:16" ht="27" customHeight="1">
      <c r="A23" s="170" t="s">
        <v>112</v>
      </c>
      <c r="B23" s="28"/>
      <c r="C23" s="28"/>
      <c r="D23" s="151">
        <f t="shared" si="0"/>
        <v>0</v>
      </c>
      <c r="E23" s="28">
        <f>984-F23</f>
        <v>984</v>
      </c>
      <c r="F23" s="28"/>
      <c r="G23" s="94">
        <f t="shared" si="1"/>
        <v>984</v>
      </c>
      <c r="H23" s="95">
        <f t="shared" si="2"/>
        <v>984</v>
      </c>
      <c r="I23" s="28"/>
      <c r="J23" s="28" t="s">
        <v>218</v>
      </c>
      <c r="K23" s="94">
        <f t="shared" si="3"/>
        <v>0</v>
      </c>
      <c r="L23" s="28">
        <f>7708-M23</f>
        <v>5708</v>
      </c>
      <c r="M23" s="28">
        <v>2000</v>
      </c>
      <c r="N23" s="94">
        <f t="shared" si="4"/>
        <v>7708</v>
      </c>
      <c r="O23" s="95">
        <f t="shared" si="5"/>
        <v>7708</v>
      </c>
      <c r="P23" s="96"/>
    </row>
    <row r="24" spans="1:16" ht="27" customHeight="1">
      <c r="A24" s="170" t="s">
        <v>113</v>
      </c>
      <c r="B24" s="28"/>
      <c r="C24" s="28"/>
      <c r="D24" s="151">
        <f t="shared" si="0"/>
        <v>0</v>
      </c>
      <c r="E24" s="28">
        <f>2227-F24</f>
        <v>1690</v>
      </c>
      <c r="F24" s="28">
        <v>537</v>
      </c>
      <c r="G24" s="94">
        <f t="shared" si="1"/>
        <v>2227</v>
      </c>
      <c r="H24" s="95">
        <f t="shared" si="2"/>
        <v>2227</v>
      </c>
      <c r="I24" s="28"/>
      <c r="J24" s="28"/>
      <c r="K24" s="94">
        <f t="shared" si="3"/>
        <v>0</v>
      </c>
      <c r="L24" s="28">
        <f>5044-M24</f>
        <v>4227</v>
      </c>
      <c r="M24" s="28">
        <v>817</v>
      </c>
      <c r="N24" s="94">
        <f t="shared" si="4"/>
        <v>5044</v>
      </c>
      <c r="O24" s="95">
        <f t="shared" si="5"/>
        <v>5044</v>
      </c>
      <c r="P24" s="96"/>
    </row>
    <row r="25" spans="1:16" ht="21" customHeight="1">
      <c r="A25" s="98"/>
      <c r="B25" s="8"/>
      <c r="C25" s="8" t="s">
        <v>377</v>
      </c>
      <c r="D25" s="151">
        <f t="shared" si="0"/>
        <v>0</v>
      </c>
      <c r="E25" s="8"/>
      <c r="F25" s="8"/>
      <c r="G25" s="94">
        <f t="shared" si="1"/>
        <v>0</v>
      </c>
      <c r="H25" s="95">
        <f t="shared" si="2"/>
        <v>0</v>
      </c>
      <c r="I25" s="8"/>
      <c r="J25" s="8"/>
      <c r="K25" s="94">
        <f t="shared" si="3"/>
        <v>0</v>
      </c>
      <c r="L25" s="8"/>
      <c r="M25" s="8"/>
      <c r="N25" s="94">
        <f t="shared" si="4"/>
        <v>0</v>
      </c>
      <c r="O25" s="95">
        <f t="shared" si="5"/>
        <v>0</v>
      </c>
      <c r="P25" s="99"/>
    </row>
    <row r="26" spans="1:16" ht="21" customHeight="1">
      <c r="A26" s="98"/>
      <c r="B26" s="31"/>
      <c r="C26" s="31"/>
      <c r="D26" s="151">
        <f t="shared" si="0"/>
        <v>0</v>
      </c>
      <c r="E26" s="31"/>
      <c r="F26" s="31"/>
      <c r="G26" s="94">
        <f t="shared" si="1"/>
        <v>0</v>
      </c>
      <c r="H26" s="95">
        <f t="shared" si="2"/>
        <v>0</v>
      </c>
      <c r="I26" s="8"/>
      <c r="J26" s="8"/>
      <c r="K26" s="94">
        <f t="shared" si="3"/>
        <v>0</v>
      </c>
      <c r="L26" s="8"/>
      <c r="M26" s="8"/>
      <c r="N26" s="94">
        <f t="shared" si="4"/>
        <v>0</v>
      </c>
      <c r="O26" s="95">
        <f t="shared" si="5"/>
        <v>0</v>
      </c>
      <c r="P26" s="99"/>
    </row>
    <row r="27" spans="1:16" ht="21" customHeight="1">
      <c r="A27" s="98"/>
      <c r="B27" s="8"/>
      <c r="C27" s="8"/>
      <c r="D27" s="151">
        <f t="shared" si="0"/>
        <v>0</v>
      </c>
      <c r="E27" s="8"/>
      <c r="F27" s="8"/>
      <c r="G27" s="94">
        <f t="shared" si="1"/>
        <v>0</v>
      </c>
      <c r="H27" s="95">
        <f t="shared" si="2"/>
        <v>0</v>
      </c>
      <c r="I27" s="8"/>
      <c r="J27" s="8"/>
      <c r="K27" s="94">
        <f t="shared" si="3"/>
        <v>0</v>
      </c>
      <c r="L27" s="8"/>
      <c r="M27" s="8"/>
      <c r="N27" s="94">
        <f t="shared" si="4"/>
        <v>0</v>
      </c>
      <c r="O27" s="95">
        <f t="shared" si="5"/>
        <v>0</v>
      </c>
      <c r="P27" s="99"/>
    </row>
    <row r="28" spans="1:15" ht="21" customHeight="1">
      <c r="A28" s="100"/>
      <c r="B28" s="100"/>
      <c r="C28" s="100"/>
      <c r="D28" s="151">
        <f t="shared" si="0"/>
        <v>0</v>
      </c>
      <c r="E28" s="100"/>
      <c r="F28" s="100"/>
      <c r="G28" s="94">
        <f t="shared" si="1"/>
        <v>0</v>
      </c>
      <c r="H28" s="95">
        <f t="shared" si="2"/>
        <v>0</v>
      </c>
      <c r="I28" s="100"/>
      <c r="J28" s="100"/>
      <c r="K28" s="94">
        <f t="shared" si="3"/>
        <v>0</v>
      </c>
      <c r="L28" s="100"/>
      <c r="M28" s="100"/>
      <c r="N28" s="94">
        <f t="shared" si="4"/>
        <v>0</v>
      </c>
      <c r="O28" s="95">
        <f t="shared" si="5"/>
        <v>0</v>
      </c>
    </row>
    <row r="29" spans="1:13" ht="19.5" customHeight="1">
      <c r="A29" s="437" t="s">
        <v>320</v>
      </c>
      <c r="B29" s="437"/>
      <c r="C29" s="437"/>
      <c r="D29" s="437"/>
      <c r="E29" s="437"/>
      <c r="F29" s="437"/>
      <c r="G29" s="437"/>
      <c r="H29" s="437"/>
      <c r="I29" s="437"/>
      <c r="J29" s="437"/>
      <c r="K29" s="437"/>
      <c r="L29" s="437"/>
      <c r="M29" s="437"/>
    </row>
    <row r="30" spans="1:12" ht="19.5" customHeight="1">
      <c r="A30" s="101" t="s">
        <v>225</v>
      </c>
      <c r="B30" s="101"/>
      <c r="C30" s="101"/>
      <c r="D30" s="237" t="s">
        <v>227</v>
      </c>
      <c r="E30" s="101"/>
      <c r="F30" s="101"/>
      <c r="G30" s="101"/>
      <c r="H30" s="136" t="s">
        <v>228</v>
      </c>
      <c r="I30" s="102"/>
      <c r="J30" s="101"/>
      <c r="K30" s="101"/>
      <c r="L30" s="101" t="s">
        <v>229</v>
      </c>
    </row>
    <row r="31" spans="1:13" ht="19.5" customHeight="1">
      <c r="A31" s="101" t="s">
        <v>340</v>
      </c>
      <c r="B31" s="101"/>
      <c r="C31" s="101"/>
      <c r="D31" s="237" t="s">
        <v>230</v>
      </c>
      <c r="E31" s="101"/>
      <c r="F31" s="101"/>
      <c r="G31" s="101"/>
      <c r="H31" s="101"/>
      <c r="I31" s="101"/>
      <c r="J31" s="101"/>
      <c r="K31" s="101"/>
      <c r="L31" s="101"/>
      <c r="M31" s="101"/>
    </row>
  </sheetData>
  <mergeCells count="25">
    <mergeCell ref="F3:I3"/>
    <mergeCell ref="N4:O4"/>
    <mergeCell ref="I5:O5"/>
    <mergeCell ref="B5:H5"/>
    <mergeCell ref="O6:O10"/>
    <mergeCell ref="J7:J10"/>
    <mergeCell ref="L7:L10"/>
    <mergeCell ref="I7:I10"/>
    <mergeCell ref="A2:O2"/>
    <mergeCell ref="I6:K6"/>
    <mergeCell ref="K7:K10"/>
    <mergeCell ref="M7:M10"/>
    <mergeCell ref="L6:N6"/>
    <mergeCell ref="N7:N10"/>
    <mergeCell ref="B6:D6"/>
    <mergeCell ref="H6:H10"/>
    <mergeCell ref="B7:B10"/>
    <mergeCell ref="D7:D10"/>
    <mergeCell ref="A5:A10"/>
    <mergeCell ref="G7:G10"/>
    <mergeCell ref="F7:F10"/>
    <mergeCell ref="A29:M29"/>
    <mergeCell ref="E6:G6"/>
    <mergeCell ref="C7:C10"/>
    <mergeCell ref="E7:E10"/>
  </mergeCells>
  <printOptions/>
  <pageMargins left="0.4724409448818898" right="0.4724409448818898" top="0.27" bottom="0.41" header="0.19" footer="0.16"/>
  <pageSetup horizontalDpi="600" verticalDpi="600" orientation="landscape" paperSize="9" scale="85" r:id="rId1"/>
  <headerFooter alignWithMargins="0">
    <oddFooter>&amp;R第&amp;P頁共&amp;N頁</oddFooter>
  </headerFooter>
</worksheet>
</file>

<file path=xl/worksheets/sheet2.xml><?xml version="1.0" encoding="utf-8"?>
<worksheet xmlns="http://schemas.openxmlformats.org/spreadsheetml/2006/main" xmlns:r="http://schemas.openxmlformats.org/officeDocument/2006/relationships">
  <dimension ref="A1:N36"/>
  <sheetViews>
    <sheetView zoomScaleSheetLayoutView="75" workbookViewId="0" topLeftCell="A1">
      <selection activeCell="K14" sqref="K14"/>
    </sheetView>
  </sheetViews>
  <sheetFormatPr defaultColWidth="9.00390625" defaultRowHeight="16.5"/>
  <cols>
    <col min="1" max="1" width="17.625" style="0" customWidth="1"/>
    <col min="2" max="5" width="11.125" style="0" customWidth="1"/>
    <col min="6" max="6" width="10.00390625" style="0" customWidth="1"/>
    <col min="7" max="9" width="11.125" style="0" customWidth="1"/>
    <col min="10" max="10" width="10.625" style="0" customWidth="1"/>
    <col min="11" max="11" width="10.75390625" style="0" customWidth="1"/>
    <col min="12" max="13" width="11.125" style="0" customWidth="1"/>
    <col min="14" max="14" width="10.75390625" style="0" customWidth="1"/>
    <col min="15" max="17" width="8.625" style="0" customWidth="1"/>
  </cols>
  <sheetData>
    <row r="1" ht="16.5">
      <c r="A1" s="2" t="s">
        <v>24</v>
      </c>
    </row>
    <row r="2" spans="1:14" ht="21">
      <c r="A2" s="313" t="s">
        <v>118</v>
      </c>
      <c r="B2" s="313"/>
      <c r="C2" s="313"/>
      <c r="D2" s="313"/>
      <c r="E2" s="313"/>
      <c r="F2" s="313"/>
      <c r="G2" s="313"/>
      <c r="H2" s="313"/>
      <c r="I2" s="313"/>
      <c r="J2" s="313"/>
      <c r="K2" s="313"/>
      <c r="L2" s="313"/>
      <c r="M2" s="313"/>
      <c r="N2" s="313"/>
    </row>
    <row r="3" spans="1:14" ht="25.5">
      <c r="A3" s="6" t="s">
        <v>200</v>
      </c>
      <c r="B3" s="1"/>
      <c r="C3" s="1"/>
      <c r="D3" s="1"/>
      <c r="E3" s="1"/>
      <c r="F3" s="1"/>
      <c r="G3" s="1"/>
      <c r="H3" s="1"/>
      <c r="I3" s="1"/>
      <c r="J3" s="1"/>
      <c r="K3" s="1"/>
      <c r="L3" s="1"/>
      <c r="M3" s="1"/>
      <c r="N3" s="1"/>
    </row>
    <row r="4" spans="1:14" ht="16.5">
      <c r="A4" s="2"/>
      <c r="B4" s="2"/>
      <c r="C4" s="2"/>
      <c r="D4" s="2"/>
      <c r="E4" s="2"/>
      <c r="F4" s="2"/>
      <c r="G4" s="2"/>
      <c r="H4" s="2"/>
      <c r="I4" s="2"/>
      <c r="J4" s="2"/>
      <c r="K4" s="2"/>
      <c r="L4" s="2"/>
      <c r="M4" s="2"/>
      <c r="N4" s="3" t="s">
        <v>8</v>
      </c>
    </row>
    <row r="5" spans="1:14" ht="19.5" customHeight="1">
      <c r="A5" s="338" t="s">
        <v>9</v>
      </c>
      <c r="B5" s="5" t="s">
        <v>201</v>
      </c>
      <c r="C5" s="4"/>
      <c r="D5" s="4"/>
      <c r="E5" s="4"/>
      <c r="F5" s="4"/>
      <c r="G5" s="4"/>
      <c r="H5" s="5"/>
      <c r="I5" s="4"/>
      <c r="J5" s="4"/>
      <c r="K5" s="4"/>
      <c r="L5" s="4"/>
      <c r="M5" s="42"/>
      <c r="N5" s="335" t="s">
        <v>10</v>
      </c>
    </row>
    <row r="6" spans="1:14" ht="19.5" customHeight="1">
      <c r="A6" s="339"/>
      <c r="B6" s="311" t="s">
        <v>11</v>
      </c>
      <c r="C6" s="308"/>
      <c r="D6" s="308"/>
      <c r="E6" s="308"/>
      <c r="F6" s="308"/>
      <c r="G6" s="309"/>
      <c r="H6" s="4" t="s">
        <v>12</v>
      </c>
      <c r="I6" s="4"/>
      <c r="J6" s="4"/>
      <c r="K6" s="4"/>
      <c r="L6" s="4"/>
      <c r="M6" s="310" t="s">
        <v>13</v>
      </c>
      <c r="N6" s="314"/>
    </row>
    <row r="7" spans="1:14" ht="19.5" customHeight="1">
      <c r="A7" s="339"/>
      <c r="B7" s="311" t="s">
        <v>14</v>
      </c>
      <c r="C7" s="312"/>
      <c r="D7" s="318" t="s">
        <v>17</v>
      </c>
      <c r="E7" s="318"/>
      <c r="F7" s="335" t="s">
        <v>21</v>
      </c>
      <c r="G7" s="335" t="s">
        <v>15</v>
      </c>
      <c r="H7" s="335" t="s">
        <v>20</v>
      </c>
      <c r="I7" s="335" t="s">
        <v>22</v>
      </c>
      <c r="J7" s="335" t="s">
        <v>23</v>
      </c>
      <c r="K7" s="335" t="s">
        <v>99</v>
      </c>
      <c r="L7" s="335" t="s">
        <v>15</v>
      </c>
      <c r="M7" s="336"/>
      <c r="N7" s="314"/>
    </row>
    <row r="8" spans="1:14" ht="19.5" customHeight="1">
      <c r="A8" s="339"/>
      <c r="B8" s="318" t="s">
        <v>16</v>
      </c>
      <c r="C8" s="335" t="s">
        <v>19</v>
      </c>
      <c r="D8" s="318" t="s">
        <v>7</v>
      </c>
      <c r="E8" s="318" t="s">
        <v>18</v>
      </c>
      <c r="F8" s="314"/>
      <c r="G8" s="316"/>
      <c r="H8" s="316"/>
      <c r="I8" s="316"/>
      <c r="J8" s="316"/>
      <c r="K8" s="316"/>
      <c r="L8" s="316"/>
      <c r="M8" s="336"/>
      <c r="N8" s="314"/>
    </row>
    <row r="9" spans="1:14" ht="19.5" customHeight="1">
      <c r="A9" s="339"/>
      <c r="B9" s="318"/>
      <c r="C9" s="314"/>
      <c r="D9" s="318"/>
      <c r="E9" s="318"/>
      <c r="F9" s="314"/>
      <c r="G9" s="316"/>
      <c r="H9" s="316"/>
      <c r="I9" s="316"/>
      <c r="J9" s="316"/>
      <c r="K9" s="316"/>
      <c r="L9" s="316"/>
      <c r="M9" s="336"/>
      <c r="N9" s="314"/>
    </row>
    <row r="10" spans="1:14" ht="51" customHeight="1">
      <c r="A10" s="340"/>
      <c r="B10" s="318"/>
      <c r="C10" s="315"/>
      <c r="D10" s="318"/>
      <c r="E10" s="318"/>
      <c r="F10" s="315"/>
      <c r="G10" s="317"/>
      <c r="H10" s="317"/>
      <c r="I10" s="317"/>
      <c r="J10" s="317"/>
      <c r="K10" s="317"/>
      <c r="L10" s="317"/>
      <c r="M10" s="337"/>
      <c r="N10" s="317"/>
    </row>
    <row r="11" spans="1:14" ht="24.75" customHeight="1">
      <c r="A11" s="27" t="s">
        <v>42</v>
      </c>
      <c r="B11" s="28">
        <f>SUM(B12:B24)</f>
        <v>112729</v>
      </c>
      <c r="C11" s="28">
        <f>SUM(C12:C24)</f>
        <v>1172</v>
      </c>
      <c r="D11" s="28">
        <f>SUM(D12:D24)</f>
        <v>214</v>
      </c>
      <c r="E11" s="28">
        <f>SUM(E12:E24)</f>
        <v>10152</v>
      </c>
      <c r="F11" s="28">
        <f>SUM(F12:F24)</f>
        <v>1285</v>
      </c>
      <c r="G11" s="28">
        <f>SUM(B11:F11)</f>
        <v>125552</v>
      </c>
      <c r="H11" s="28">
        <f>SUM(H12:H24)</f>
        <v>1840</v>
      </c>
      <c r="I11" s="28">
        <f>SUM(I12:I24)</f>
        <v>11465</v>
      </c>
      <c r="J11" s="28">
        <f>SUM(J12:J24)</f>
        <v>36</v>
      </c>
      <c r="K11" s="28">
        <f>SUM(K12:K24)</f>
        <v>21745</v>
      </c>
      <c r="L11" s="28">
        <f>SUM(H11:K11)</f>
        <v>35086</v>
      </c>
      <c r="M11" s="43">
        <f>G11+L11</f>
        <v>160638</v>
      </c>
      <c r="N11" s="26"/>
    </row>
    <row r="12" spans="1:14" ht="30" customHeight="1">
      <c r="A12" s="202" t="s">
        <v>121</v>
      </c>
      <c r="B12" s="28">
        <v>112729</v>
      </c>
      <c r="C12" s="28"/>
      <c r="D12" s="28">
        <v>214</v>
      </c>
      <c r="E12" s="28">
        <f>(48*12*13.5)+(18*12*11)</f>
        <v>10152</v>
      </c>
      <c r="F12" s="28"/>
      <c r="G12" s="28">
        <f aca="true" t="shared" si="0" ref="G12:G24">SUM(B12:F12)</f>
        <v>123095</v>
      </c>
      <c r="H12" s="28"/>
      <c r="I12" s="28">
        <f>+'基本辦公費(表三)'!E8</f>
        <v>2648</v>
      </c>
      <c r="J12" s="28">
        <f>+'法律義務(表四)'!E9</f>
        <v>36</v>
      </c>
      <c r="K12" s="28">
        <f>+'其他繼續性經費(表五) '!E8</f>
        <v>4339</v>
      </c>
      <c r="L12" s="28">
        <f aca="true" t="shared" si="1" ref="L12:L24">SUM(H12:K12)</f>
        <v>7023</v>
      </c>
      <c r="M12" s="43">
        <f aca="true" t="shared" si="2" ref="M12:M24">G12+L12</f>
        <v>130118</v>
      </c>
      <c r="N12" s="26"/>
    </row>
    <row r="13" spans="1:14" ht="30" customHeight="1">
      <c r="A13" s="202" t="s">
        <v>122</v>
      </c>
      <c r="B13" s="28"/>
      <c r="C13" s="28">
        <v>1172</v>
      </c>
      <c r="D13" s="28"/>
      <c r="E13" s="28"/>
      <c r="F13" s="28">
        <v>1285</v>
      </c>
      <c r="G13" s="28">
        <f t="shared" si="0"/>
        <v>2457</v>
      </c>
      <c r="H13" s="28">
        <f>+'臨時人員分析表(表二附2)'!I25</f>
        <v>1840</v>
      </c>
      <c r="I13" s="28">
        <f>+'基本辦公費(表三)'!E34</f>
        <v>8817</v>
      </c>
      <c r="J13" s="28"/>
      <c r="K13" s="28">
        <f>+'其他繼續性經費(表五) '!E33</f>
        <v>17406</v>
      </c>
      <c r="L13" s="28">
        <f t="shared" si="1"/>
        <v>28063</v>
      </c>
      <c r="M13" s="43">
        <f t="shared" si="2"/>
        <v>30520</v>
      </c>
      <c r="N13" s="307" t="s">
        <v>449</v>
      </c>
    </row>
    <row r="14" spans="1:14" ht="24.75" customHeight="1">
      <c r="A14" s="29"/>
      <c r="B14" s="28"/>
      <c r="C14" s="28"/>
      <c r="D14" s="28"/>
      <c r="E14" s="28"/>
      <c r="F14" s="28"/>
      <c r="G14" s="28">
        <f t="shared" si="0"/>
        <v>0</v>
      </c>
      <c r="H14" s="28"/>
      <c r="I14" s="28"/>
      <c r="J14" s="28"/>
      <c r="K14" s="28"/>
      <c r="L14" s="28">
        <f t="shared" si="1"/>
        <v>0</v>
      </c>
      <c r="M14" s="43">
        <f t="shared" si="2"/>
        <v>0</v>
      </c>
      <c r="N14" s="26"/>
    </row>
    <row r="15" spans="1:14" ht="24.75" customHeight="1">
      <c r="A15" s="7"/>
      <c r="B15" s="8"/>
      <c r="C15" s="8"/>
      <c r="D15" s="8"/>
      <c r="E15" s="8"/>
      <c r="F15" s="8"/>
      <c r="G15" s="28">
        <f t="shared" si="0"/>
        <v>0</v>
      </c>
      <c r="H15" s="8"/>
      <c r="I15" s="8"/>
      <c r="J15" s="8"/>
      <c r="K15" s="30"/>
      <c r="L15" s="28">
        <f t="shared" si="1"/>
        <v>0</v>
      </c>
      <c r="M15" s="43">
        <f t="shared" si="2"/>
        <v>0</v>
      </c>
      <c r="N15" s="9"/>
    </row>
    <row r="16" spans="1:14" ht="24.75" customHeight="1">
      <c r="A16" s="7"/>
      <c r="B16" s="8"/>
      <c r="C16" s="8"/>
      <c r="D16" s="8"/>
      <c r="E16" s="8"/>
      <c r="F16" s="8"/>
      <c r="G16" s="28">
        <f t="shared" si="0"/>
        <v>0</v>
      </c>
      <c r="H16" s="8"/>
      <c r="I16" s="8"/>
      <c r="J16" s="8"/>
      <c r="K16" s="8"/>
      <c r="L16" s="28">
        <f t="shared" si="1"/>
        <v>0</v>
      </c>
      <c r="M16" s="43">
        <f t="shared" si="2"/>
        <v>0</v>
      </c>
      <c r="N16" s="9"/>
    </row>
    <row r="17" spans="1:14" ht="24.75" customHeight="1">
      <c r="A17" s="7"/>
      <c r="B17" s="8"/>
      <c r="C17" s="8"/>
      <c r="D17" s="8"/>
      <c r="E17" s="8"/>
      <c r="F17" s="8"/>
      <c r="G17" s="28">
        <f t="shared" si="0"/>
        <v>0</v>
      </c>
      <c r="H17" s="8"/>
      <c r="I17" s="8"/>
      <c r="J17" s="8"/>
      <c r="K17" s="8"/>
      <c r="L17" s="28">
        <f t="shared" si="1"/>
        <v>0</v>
      </c>
      <c r="M17" s="43">
        <f t="shared" si="2"/>
        <v>0</v>
      </c>
      <c r="N17" s="9"/>
    </row>
    <row r="18" spans="1:14" ht="24.75" customHeight="1">
      <c r="A18" s="7"/>
      <c r="B18" s="8"/>
      <c r="C18" s="8"/>
      <c r="D18" s="8"/>
      <c r="E18" s="8"/>
      <c r="F18" s="8"/>
      <c r="G18" s="28">
        <f t="shared" si="0"/>
        <v>0</v>
      </c>
      <c r="H18" s="8"/>
      <c r="I18" s="8"/>
      <c r="J18" s="8"/>
      <c r="K18" s="8"/>
      <c r="L18" s="28">
        <f t="shared" si="1"/>
        <v>0</v>
      </c>
      <c r="M18" s="43">
        <f t="shared" si="2"/>
        <v>0</v>
      </c>
      <c r="N18" s="9"/>
    </row>
    <row r="19" spans="1:14" ht="24.75" customHeight="1">
      <c r="A19" s="7"/>
      <c r="B19" s="8"/>
      <c r="C19" s="8"/>
      <c r="D19" s="8"/>
      <c r="E19" s="8"/>
      <c r="F19" s="8"/>
      <c r="G19" s="28">
        <f t="shared" si="0"/>
        <v>0</v>
      </c>
      <c r="H19" s="8"/>
      <c r="I19" s="8"/>
      <c r="J19" s="8"/>
      <c r="K19" s="8"/>
      <c r="L19" s="28">
        <f t="shared" si="1"/>
        <v>0</v>
      </c>
      <c r="M19" s="43">
        <f t="shared" si="2"/>
        <v>0</v>
      </c>
      <c r="N19" s="9"/>
    </row>
    <row r="20" spans="1:14" ht="24.75" customHeight="1">
      <c r="A20" s="7"/>
      <c r="B20" s="8"/>
      <c r="C20" s="8"/>
      <c r="D20" s="8"/>
      <c r="E20" s="8"/>
      <c r="F20" s="8"/>
      <c r="G20" s="28">
        <f t="shared" si="0"/>
        <v>0</v>
      </c>
      <c r="H20" s="8"/>
      <c r="I20" s="8"/>
      <c r="J20" s="8"/>
      <c r="K20" s="8"/>
      <c r="L20" s="28">
        <f t="shared" si="1"/>
        <v>0</v>
      </c>
      <c r="M20" s="43">
        <f t="shared" si="2"/>
        <v>0</v>
      </c>
      <c r="N20" s="9"/>
    </row>
    <row r="21" spans="1:14" ht="24.75" customHeight="1">
      <c r="A21" s="7"/>
      <c r="B21" s="8"/>
      <c r="C21" s="8"/>
      <c r="D21" s="8"/>
      <c r="E21" s="8"/>
      <c r="F21" s="8"/>
      <c r="G21" s="28">
        <f t="shared" si="0"/>
        <v>0</v>
      </c>
      <c r="H21" s="8"/>
      <c r="I21" s="8"/>
      <c r="J21" s="8"/>
      <c r="K21" s="8"/>
      <c r="L21" s="28">
        <f t="shared" si="1"/>
        <v>0</v>
      </c>
      <c r="M21" s="43">
        <f t="shared" si="2"/>
        <v>0</v>
      </c>
      <c r="N21" s="9"/>
    </row>
    <row r="22" spans="1:14" ht="24.75" customHeight="1">
      <c r="A22" s="7"/>
      <c r="B22" s="8"/>
      <c r="C22" s="8"/>
      <c r="D22" s="8"/>
      <c r="E22" s="8"/>
      <c r="F22" s="8"/>
      <c r="G22" s="28">
        <f t="shared" si="0"/>
        <v>0</v>
      </c>
      <c r="H22" s="8"/>
      <c r="I22" s="8"/>
      <c r="J22" s="8"/>
      <c r="K22" s="8"/>
      <c r="L22" s="28">
        <f t="shared" si="1"/>
        <v>0</v>
      </c>
      <c r="M22" s="43">
        <f t="shared" si="2"/>
        <v>0</v>
      </c>
      <c r="N22" s="9"/>
    </row>
    <row r="23" spans="1:14" ht="24.75" customHeight="1">
      <c r="A23" s="7"/>
      <c r="B23" s="8"/>
      <c r="C23" s="8"/>
      <c r="D23" s="8"/>
      <c r="E23" s="8"/>
      <c r="F23" s="8"/>
      <c r="G23" s="28">
        <f t="shared" si="0"/>
        <v>0</v>
      </c>
      <c r="H23" s="8"/>
      <c r="I23" s="8"/>
      <c r="J23" s="8"/>
      <c r="K23" s="8"/>
      <c r="L23" s="28">
        <f t="shared" si="1"/>
        <v>0</v>
      </c>
      <c r="M23" s="43">
        <f t="shared" si="2"/>
        <v>0</v>
      </c>
      <c r="N23" s="9"/>
    </row>
    <row r="24" spans="1:14" ht="24.75" customHeight="1">
      <c r="A24" s="7"/>
      <c r="B24" s="8"/>
      <c r="C24" s="8"/>
      <c r="D24" s="8"/>
      <c r="E24" s="8"/>
      <c r="F24" s="8"/>
      <c r="G24" s="28">
        <f t="shared" si="0"/>
        <v>0</v>
      </c>
      <c r="H24" s="8"/>
      <c r="I24" s="8"/>
      <c r="J24" s="8"/>
      <c r="K24" s="8"/>
      <c r="L24" s="28">
        <f t="shared" si="1"/>
        <v>0</v>
      </c>
      <c r="M24" s="43">
        <f t="shared" si="2"/>
        <v>0</v>
      </c>
      <c r="N24" s="9"/>
    </row>
    <row r="25" spans="1:14" ht="19.5" customHeight="1">
      <c r="A25" s="136" t="s">
        <v>231</v>
      </c>
      <c r="B25" s="2"/>
      <c r="C25" s="10"/>
      <c r="D25" s="143" t="s">
        <v>232</v>
      </c>
      <c r="E25" s="136"/>
      <c r="F25" s="2"/>
      <c r="G25" s="136" t="s">
        <v>233</v>
      </c>
      <c r="H25" s="136"/>
      <c r="I25" s="2"/>
      <c r="J25" s="10"/>
      <c r="K25" s="136" t="s">
        <v>234</v>
      </c>
      <c r="M25" s="44" t="s">
        <v>235</v>
      </c>
      <c r="N25" s="10"/>
    </row>
    <row r="26" spans="1:14" ht="19.5" customHeight="1">
      <c r="A26" s="101" t="s">
        <v>340</v>
      </c>
      <c r="B26" s="2"/>
      <c r="C26" s="2"/>
      <c r="D26" s="143" t="s">
        <v>236</v>
      </c>
      <c r="E26" s="2"/>
      <c r="F26" s="2"/>
      <c r="G26" s="2"/>
      <c r="H26" s="136"/>
      <c r="I26" s="2"/>
      <c r="J26" s="10"/>
      <c r="K26" s="136"/>
      <c r="M26" s="44" t="s">
        <v>237</v>
      </c>
      <c r="N26" s="10"/>
    </row>
    <row r="27" spans="1:7" ht="19.5" customHeight="1">
      <c r="A27" s="37"/>
      <c r="B27" s="37"/>
      <c r="C27" s="37"/>
      <c r="D27" s="37"/>
      <c r="E27" s="37"/>
      <c r="F27" s="37"/>
      <c r="G27" s="37"/>
    </row>
    <row r="28" ht="19.5" customHeight="1">
      <c r="K28" t="s">
        <v>378</v>
      </c>
    </row>
    <row r="29" ht="21" customHeight="1"/>
    <row r="30" ht="21" customHeight="1"/>
    <row r="31" ht="21" customHeight="1"/>
    <row r="32" ht="21" customHeight="1"/>
    <row r="33" ht="21" customHeight="1"/>
    <row r="34" spans="2:13" ht="19.5" customHeight="1">
      <c r="B34" s="37"/>
      <c r="C34" s="37"/>
      <c r="D34" s="37"/>
      <c r="E34" s="37"/>
      <c r="F34" s="36"/>
      <c r="H34" s="37"/>
      <c r="I34" s="37"/>
      <c r="J34" s="37"/>
      <c r="K34" s="37"/>
      <c r="L34" s="36"/>
      <c r="M34" s="37"/>
    </row>
    <row r="35" spans="2:13" ht="19.5" customHeight="1">
      <c r="B35" s="37"/>
      <c r="C35" s="37"/>
      <c r="D35" s="37"/>
      <c r="E35" s="37"/>
      <c r="F35" s="36"/>
      <c r="G35" s="37"/>
      <c r="H35" s="37"/>
      <c r="I35" s="37"/>
      <c r="J35" s="37"/>
      <c r="K35" s="37"/>
      <c r="M35" s="37"/>
    </row>
    <row r="36" spans="1:13" ht="16.5">
      <c r="A36" s="2"/>
      <c r="B36" s="2"/>
      <c r="C36" s="2"/>
      <c r="D36" s="2"/>
      <c r="E36" s="2"/>
      <c r="F36" s="2"/>
      <c r="G36" s="2"/>
      <c r="H36" s="2"/>
      <c r="I36" s="2"/>
      <c r="J36" s="2"/>
      <c r="K36" s="2"/>
      <c r="L36" s="2"/>
      <c r="M36" s="2"/>
    </row>
  </sheetData>
  <mergeCells count="18">
    <mergeCell ref="A2:N2"/>
    <mergeCell ref="L7:L10"/>
    <mergeCell ref="N5:N10"/>
    <mergeCell ref="K7:K10"/>
    <mergeCell ref="B6:G6"/>
    <mergeCell ref="M6:M10"/>
    <mergeCell ref="C8:C10"/>
    <mergeCell ref="A5:A10"/>
    <mergeCell ref="J7:J10"/>
    <mergeCell ref="H7:H10"/>
    <mergeCell ref="G7:G10"/>
    <mergeCell ref="I7:I10"/>
    <mergeCell ref="B8:B10"/>
    <mergeCell ref="F7:F10"/>
    <mergeCell ref="B7:C7"/>
    <mergeCell ref="D7:E7"/>
    <mergeCell ref="D8:D10"/>
    <mergeCell ref="E8:E10"/>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3.xml><?xml version="1.0" encoding="utf-8"?>
<worksheet xmlns="http://schemas.openxmlformats.org/spreadsheetml/2006/main" xmlns:r="http://schemas.openxmlformats.org/officeDocument/2006/relationships">
  <dimension ref="A1:HF63"/>
  <sheetViews>
    <sheetView zoomScale="75" zoomScaleNormal="75" zoomScaleSheetLayoutView="75" workbookViewId="0" topLeftCell="A1">
      <selection activeCell="F20" sqref="F20"/>
    </sheetView>
  </sheetViews>
  <sheetFormatPr defaultColWidth="9.00390625" defaultRowHeight="16.5"/>
  <cols>
    <col min="1" max="1" width="15.00390625" style="0" customWidth="1"/>
    <col min="2" max="2" width="11.125" style="0" customWidth="1"/>
    <col min="3" max="4" width="9.625" style="0" customWidth="1"/>
    <col min="5" max="10" width="14.625" style="0" customWidth="1"/>
    <col min="11" max="11" width="14.00390625" style="0" customWidth="1"/>
    <col min="12" max="12" width="13.875" style="0" customWidth="1"/>
    <col min="13" max="13" width="11.50390625" style="0" customWidth="1"/>
    <col min="14" max="14" width="13.25390625" style="0" customWidth="1"/>
    <col min="15" max="15" width="10.00390625" style="0" customWidth="1"/>
    <col min="16" max="16" width="17.50390625" style="0" customWidth="1"/>
    <col min="17" max="17" width="8.625" style="0" customWidth="1"/>
  </cols>
  <sheetData>
    <row r="1" ht="19.5">
      <c r="A1" s="10" t="s">
        <v>85</v>
      </c>
    </row>
    <row r="2" spans="1:13" ht="21">
      <c r="A2" s="24" t="s">
        <v>293</v>
      </c>
      <c r="B2" s="25"/>
      <c r="C2" s="25"/>
      <c r="D2" s="25"/>
      <c r="E2" s="25"/>
      <c r="F2" s="25"/>
      <c r="G2" s="25"/>
      <c r="H2" s="25"/>
      <c r="I2" s="25"/>
      <c r="J2" s="25"/>
      <c r="K2" s="25"/>
      <c r="L2" s="25"/>
      <c r="M2" s="46"/>
    </row>
    <row r="3" spans="1:13" ht="24.75" customHeight="1">
      <c r="A3" s="47" t="s">
        <v>202</v>
      </c>
      <c r="B3" s="47"/>
      <c r="C3" s="47"/>
      <c r="D3" s="47"/>
      <c r="E3" s="47"/>
      <c r="F3" s="47"/>
      <c r="G3" s="47"/>
      <c r="H3" s="47"/>
      <c r="I3" s="47"/>
      <c r="J3" s="47"/>
      <c r="K3" s="47"/>
      <c r="L3" s="47"/>
      <c r="M3" s="48"/>
    </row>
    <row r="4" spans="1:12" ht="16.5">
      <c r="A4" s="49"/>
      <c r="B4" s="49"/>
      <c r="C4" s="50"/>
      <c r="D4" s="51"/>
      <c r="E4" s="51"/>
      <c r="F4" s="369" t="s">
        <v>0</v>
      </c>
      <c r="G4" s="369"/>
      <c r="H4" s="369"/>
      <c r="I4" s="369"/>
      <c r="J4" s="369"/>
      <c r="K4" s="369"/>
      <c r="L4" s="369"/>
    </row>
    <row r="5" spans="1:16" ht="24" customHeight="1">
      <c r="A5" s="335" t="s">
        <v>33</v>
      </c>
      <c r="B5" s="378" t="s">
        <v>197</v>
      </c>
      <c r="C5" s="378" t="s">
        <v>198</v>
      </c>
      <c r="D5" s="378" t="s">
        <v>198</v>
      </c>
      <c r="E5" s="335" t="s">
        <v>199</v>
      </c>
      <c r="F5" s="372" t="s">
        <v>251</v>
      </c>
      <c r="G5" s="373"/>
      <c r="H5" s="373"/>
      <c r="I5" s="374" t="s">
        <v>257</v>
      </c>
      <c r="J5" s="335" t="s">
        <v>255</v>
      </c>
      <c r="K5" s="335" t="s">
        <v>256</v>
      </c>
      <c r="L5" s="335" t="s">
        <v>35</v>
      </c>
      <c r="M5" s="380"/>
      <c r="N5" s="148"/>
      <c r="O5" s="148"/>
      <c r="P5" s="148"/>
    </row>
    <row r="6" spans="1:16" ht="18" customHeight="1">
      <c r="A6" s="314"/>
      <c r="B6" s="379"/>
      <c r="C6" s="379"/>
      <c r="D6" s="379"/>
      <c r="E6" s="314"/>
      <c r="F6" s="370" t="s">
        <v>252</v>
      </c>
      <c r="G6" s="335" t="s">
        <v>253</v>
      </c>
      <c r="H6" s="310" t="s">
        <v>254</v>
      </c>
      <c r="I6" s="375"/>
      <c r="J6" s="314"/>
      <c r="K6" s="314"/>
      <c r="L6" s="314"/>
      <c r="M6" s="380"/>
      <c r="N6" s="148"/>
      <c r="O6" s="148"/>
      <c r="P6" s="148"/>
    </row>
    <row r="7" spans="1:16" ht="21" customHeight="1">
      <c r="A7" s="376"/>
      <c r="B7" s="379" t="s">
        <v>40</v>
      </c>
      <c r="C7" s="379" t="s">
        <v>41</v>
      </c>
      <c r="D7" s="379" t="s">
        <v>34</v>
      </c>
      <c r="E7" s="314"/>
      <c r="F7" s="371"/>
      <c r="G7" s="314"/>
      <c r="H7" s="336"/>
      <c r="I7" s="375"/>
      <c r="J7" s="314"/>
      <c r="K7" s="314"/>
      <c r="L7" s="314"/>
      <c r="M7" s="380"/>
      <c r="N7" s="148"/>
      <c r="O7" s="148"/>
      <c r="P7" s="148"/>
    </row>
    <row r="8" spans="1:16" ht="9.75" customHeight="1">
      <c r="A8" s="376"/>
      <c r="B8" s="379"/>
      <c r="C8" s="379"/>
      <c r="D8" s="379"/>
      <c r="E8" s="314"/>
      <c r="F8" s="371"/>
      <c r="G8" s="314"/>
      <c r="H8" s="336"/>
      <c r="I8" s="375"/>
      <c r="J8" s="314"/>
      <c r="K8" s="314"/>
      <c r="L8" s="314"/>
      <c r="M8" s="380"/>
      <c r="N8" s="148"/>
      <c r="O8" s="148"/>
      <c r="P8" s="148"/>
    </row>
    <row r="9" spans="1:16" ht="24" customHeight="1">
      <c r="A9" s="38" t="s">
        <v>79</v>
      </c>
      <c r="B9" s="38">
        <f aca="true" t="shared" si="0" ref="B9:G9">SUM(B10:B21)</f>
        <v>81</v>
      </c>
      <c r="C9" s="38">
        <f t="shared" si="0"/>
        <v>81</v>
      </c>
      <c r="D9" s="38">
        <f t="shared" si="0"/>
        <v>76</v>
      </c>
      <c r="E9" s="171">
        <f t="shared" si="0"/>
        <v>106080</v>
      </c>
      <c r="F9" s="171">
        <f t="shared" si="0"/>
        <v>55762</v>
      </c>
      <c r="G9" s="171">
        <f t="shared" si="0"/>
        <v>46677</v>
      </c>
      <c r="H9" s="171">
        <f>SUM(F9:G9)</f>
        <v>102439</v>
      </c>
      <c r="I9" s="172">
        <f>E9-H9</f>
        <v>3641</v>
      </c>
      <c r="J9" s="172">
        <f>SUM(J10:J21)</f>
        <v>112729</v>
      </c>
      <c r="K9" s="172">
        <f>SUM(K10:K21)</f>
        <v>98836</v>
      </c>
      <c r="L9" s="173"/>
      <c r="M9" s="380"/>
      <c r="N9" s="148"/>
      <c r="O9" s="148"/>
      <c r="P9" s="148"/>
    </row>
    <row r="10" spans="1:16" ht="24" customHeight="1">
      <c r="A10" s="52" t="s">
        <v>36</v>
      </c>
      <c r="B10" s="41"/>
      <c r="C10" s="174"/>
      <c r="D10" s="174"/>
      <c r="E10" s="175"/>
      <c r="F10" s="191"/>
      <c r="G10" s="191"/>
      <c r="H10" s="192">
        <f aca="true" t="shared" si="1" ref="H10:H21">SUM(F10:G10)</f>
        <v>0</v>
      </c>
      <c r="I10" s="176">
        <f aca="true" t="shared" si="2" ref="I10:I21">E10-H10</f>
        <v>0</v>
      </c>
      <c r="J10" s="176"/>
      <c r="K10" s="176"/>
      <c r="L10" s="177"/>
      <c r="M10" s="380"/>
      <c r="N10" s="148"/>
      <c r="O10" s="148"/>
      <c r="P10" s="148"/>
    </row>
    <row r="11" spans="1:16" ht="24" customHeight="1">
      <c r="A11" s="53" t="s">
        <v>29</v>
      </c>
      <c r="B11" s="53"/>
      <c r="C11" s="178"/>
      <c r="D11" s="178"/>
      <c r="E11" s="179"/>
      <c r="F11" s="179"/>
      <c r="G11" s="179"/>
      <c r="H11" s="192">
        <f t="shared" si="1"/>
        <v>0</v>
      </c>
      <c r="I11" s="176">
        <f t="shared" si="2"/>
        <v>0</v>
      </c>
      <c r="J11" s="179"/>
      <c r="K11" s="179"/>
      <c r="L11" s="178"/>
      <c r="M11" s="380"/>
      <c r="N11" s="148"/>
      <c r="O11" s="148"/>
      <c r="P11" s="148"/>
    </row>
    <row r="12" spans="1:16" ht="24" customHeight="1">
      <c r="A12" s="54" t="s">
        <v>37</v>
      </c>
      <c r="B12" s="180">
        <v>10</v>
      </c>
      <c r="C12" s="181">
        <v>10</v>
      </c>
      <c r="D12" s="181">
        <v>9</v>
      </c>
      <c r="E12" s="179">
        <v>12945</v>
      </c>
      <c r="F12" s="179">
        <v>6311</v>
      </c>
      <c r="G12" s="179">
        <v>5134</v>
      </c>
      <c r="H12" s="192">
        <f t="shared" si="1"/>
        <v>11445</v>
      </c>
      <c r="I12" s="176">
        <f t="shared" si="2"/>
        <v>1500</v>
      </c>
      <c r="J12" s="179">
        <v>12870</v>
      </c>
      <c r="K12" s="179">
        <v>11026</v>
      </c>
      <c r="L12" s="178"/>
      <c r="M12" s="380"/>
      <c r="N12" s="148"/>
      <c r="O12" s="148"/>
      <c r="P12" s="148"/>
    </row>
    <row r="13" spans="1:16" ht="24" customHeight="1">
      <c r="A13" s="54" t="s">
        <v>38</v>
      </c>
      <c r="B13" s="180"/>
      <c r="C13" s="181"/>
      <c r="D13" s="181"/>
      <c r="E13" s="179"/>
      <c r="F13" s="179"/>
      <c r="G13" s="179"/>
      <c r="H13" s="192">
        <f t="shared" si="1"/>
        <v>0</v>
      </c>
      <c r="I13" s="176">
        <f t="shared" si="2"/>
        <v>0</v>
      </c>
      <c r="J13" s="179"/>
      <c r="K13" s="179"/>
      <c r="L13" s="178"/>
      <c r="M13" s="380"/>
      <c r="N13" s="148"/>
      <c r="O13" s="148"/>
      <c r="P13" s="148"/>
    </row>
    <row r="14" spans="1:16" ht="24" customHeight="1">
      <c r="A14" s="54" t="s">
        <v>39</v>
      </c>
      <c r="B14" s="180">
        <v>66</v>
      </c>
      <c r="C14" s="181">
        <v>66</v>
      </c>
      <c r="D14" s="181">
        <v>62</v>
      </c>
      <c r="E14" s="179">
        <v>89246</v>
      </c>
      <c r="F14" s="179">
        <v>47321</v>
      </c>
      <c r="G14" s="179">
        <v>39808</v>
      </c>
      <c r="H14" s="192">
        <f>SUM(F14:G14)</f>
        <v>87129</v>
      </c>
      <c r="I14" s="176">
        <f>E14-H14</f>
        <v>2117</v>
      </c>
      <c r="J14" s="179">
        <v>95946</v>
      </c>
      <c r="K14" s="179">
        <v>83967</v>
      </c>
      <c r="L14" s="178"/>
      <c r="M14" s="157"/>
      <c r="N14" s="148"/>
      <c r="O14" s="148"/>
      <c r="P14" s="148"/>
    </row>
    <row r="15" spans="1:16" ht="24" customHeight="1">
      <c r="A15" s="54"/>
      <c r="B15" s="180"/>
      <c r="C15" s="181"/>
      <c r="D15" s="181"/>
      <c r="E15" s="179"/>
      <c r="F15" s="179"/>
      <c r="G15" s="179"/>
      <c r="H15" s="192"/>
      <c r="I15" s="176"/>
      <c r="J15" s="179"/>
      <c r="K15" s="179"/>
      <c r="L15" s="178"/>
      <c r="M15" s="157"/>
      <c r="N15" s="148"/>
      <c r="O15" s="148"/>
      <c r="P15" s="148"/>
    </row>
    <row r="16" spans="1:16" ht="24" customHeight="1">
      <c r="A16" s="54"/>
      <c r="B16" s="180"/>
      <c r="C16" s="181"/>
      <c r="D16" s="181"/>
      <c r="E16" s="179"/>
      <c r="F16" s="179"/>
      <c r="G16" s="179"/>
      <c r="H16" s="192"/>
      <c r="I16" s="176"/>
      <c r="J16" s="179"/>
      <c r="K16" s="179"/>
      <c r="L16" s="178"/>
      <c r="M16" s="157"/>
      <c r="N16" s="148"/>
      <c r="O16" s="148"/>
      <c r="P16" s="148"/>
    </row>
    <row r="17" spans="1:16" ht="24" customHeight="1">
      <c r="A17" s="238"/>
      <c r="B17" s="239"/>
      <c r="C17" s="239"/>
      <c r="D17" s="239"/>
      <c r="E17" s="239"/>
      <c r="F17" s="239"/>
      <c r="G17" s="239"/>
      <c r="H17" s="239"/>
      <c r="I17" s="239"/>
      <c r="J17" s="239"/>
      <c r="K17" s="239"/>
      <c r="L17" s="178"/>
      <c r="N17" s="148"/>
      <c r="O17" s="148"/>
      <c r="P17" s="148"/>
    </row>
    <row r="18" spans="1:16" ht="24" customHeight="1">
      <c r="A18" s="53" t="s">
        <v>60</v>
      </c>
      <c r="B18" s="53"/>
      <c r="C18" s="178"/>
      <c r="D18" s="178"/>
      <c r="E18" s="179"/>
      <c r="F18" s="179"/>
      <c r="G18" s="179"/>
      <c r="H18" s="192">
        <f t="shared" si="1"/>
        <v>0</v>
      </c>
      <c r="I18" s="176">
        <f t="shared" si="2"/>
        <v>0</v>
      </c>
      <c r="J18" s="179"/>
      <c r="K18" s="179"/>
      <c r="L18" s="178"/>
      <c r="N18" s="148"/>
      <c r="O18" s="148"/>
      <c r="P18" s="148"/>
    </row>
    <row r="19" spans="1:16" ht="24" customHeight="1">
      <c r="A19" s="53" t="s">
        <v>30</v>
      </c>
      <c r="B19" s="180">
        <v>1</v>
      </c>
      <c r="C19" s="181">
        <v>1</v>
      </c>
      <c r="D19" s="181">
        <v>1</v>
      </c>
      <c r="E19" s="179">
        <v>801</v>
      </c>
      <c r="F19" s="179">
        <v>424</v>
      </c>
      <c r="G19" s="179">
        <v>359</v>
      </c>
      <c r="H19" s="192">
        <f t="shared" si="1"/>
        <v>783</v>
      </c>
      <c r="I19" s="176">
        <f t="shared" si="2"/>
        <v>18</v>
      </c>
      <c r="J19" s="179">
        <v>805</v>
      </c>
      <c r="K19" s="179">
        <v>765</v>
      </c>
      <c r="L19" s="178"/>
      <c r="N19" s="148"/>
      <c r="O19" s="148"/>
      <c r="P19" s="148"/>
    </row>
    <row r="20" spans="1:16" ht="24" customHeight="1">
      <c r="A20" s="53" t="s">
        <v>31</v>
      </c>
      <c r="B20" s="180">
        <v>1</v>
      </c>
      <c r="C20" s="181">
        <v>1</v>
      </c>
      <c r="D20" s="181">
        <v>1</v>
      </c>
      <c r="E20" s="179">
        <v>819</v>
      </c>
      <c r="F20" s="179">
        <v>440</v>
      </c>
      <c r="G20" s="179">
        <v>367</v>
      </c>
      <c r="H20" s="192">
        <f t="shared" si="1"/>
        <v>807</v>
      </c>
      <c r="I20" s="176">
        <f t="shared" si="2"/>
        <v>12</v>
      </c>
      <c r="J20" s="179">
        <v>808</v>
      </c>
      <c r="K20" s="179">
        <v>801</v>
      </c>
      <c r="L20" s="178"/>
      <c r="N20" s="148"/>
      <c r="O20" s="148"/>
      <c r="P20" s="148"/>
    </row>
    <row r="21" spans="1:16" ht="24" customHeight="1">
      <c r="A21" s="55" t="s">
        <v>32</v>
      </c>
      <c r="B21" s="182">
        <v>3</v>
      </c>
      <c r="C21" s="183">
        <v>3</v>
      </c>
      <c r="D21" s="183">
        <v>3</v>
      </c>
      <c r="E21" s="184">
        <v>2269</v>
      </c>
      <c r="F21" s="184">
        <f>1268-2</f>
        <v>1266</v>
      </c>
      <c r="G21" s="193">
        <v>1009</v>
      </c>
      <c r="H21" s="194">
        <f t="shared" si="1"/>
        <v>2275</v>
      </c>
      <c r="I21" s="186">
        <f t="shared" si="2"/>
        <v>-6</v>
      </c>
      <c r="J21" s="193">
        <v>2300</v>
      </c>
      <c r="K21" s="193">
        <v>2277</v>
      </c>
      <c r="L21" s="185"/>
      <c r="N21" s="148"/>
      <c r="O21" s="148"/>
      <c r="P21" s="148"/>
    </row>
    <row r="22" spans="1:16" s="57" customFormat="1" ht="21" customHeight="1">
      <c r="A22" s="80" t="s">
        <v>238</v>
      </c>
      <c r="B22" s="72" t="s">
        <v>239</v>
      </c>
      <c r="C22" s="56"/>
      <c r="D22" s="56"/>
      <c r="E22" s="56"/>
      <c r="F22" s="56"/>
      <c r="G22" s="56"/>
      <c r="H22" s="56"/>
      <c r="I22" s="56"/>
      <c r="J22" s="56"/>
      <c r="K22" s="17"/>
      <c r="L22" s="17"/>
      <c r="N22" s="149"/>
      <c r="O22" s="149"/>
      <c r="P22" s="149"/>
    </row>
    <row r="23" spans="1:16" s="57" customFormat="1" ht="21" customHeight="1">
      <c r="A23" s="10"/>
      <c r="B23" s="377" t="s">
        <v>240</v>
      </c>
      <c r="C23" s="377"/>
      <c r="D23" s="377"/>
      <c r="E23" s="377"/>
      <c r="F23" s="377"/>
      <c r="G23" s="377"/>
      <c r="H23" s="377"/>
      <c r="I23" s="377"/>
      <c r="J23" s="377"/>
      <c r="K23" s="377"/>
      <c r="L23" s="17"/>
      <c r="N23" s="149"/>
      <c r="O23" s="149"/>
      <c r="P23" s="149"/>
    </row>
    <row r="24" spans="1:16" s="57" customFormat="1" ht="21" customHeight="1">
      <c r="A24" s="10"/>
      <c r="B24" s="377" t="s">
        <v>241</v>
      </c>
      <c r="C24" s="377"/>
      <c r="D24" s="377"/>
      <c r="E24" s="377"/>
      <c r="F24" s="377"/>
      <c r="G24" s="377"/>
      <c r="H24" s="377"/>
      <c r="I24" s="377"/>
      <c r="J24" s="377"/>
      <c r="N24" s="149"/>
      <c r="O24" s="149"/>
      <c r="P24" s="149"/>
    </row>
    <row r="25" spans="1:16" s="57" customFormat="1" ht="21" customHeight="1">
      <c r="A25" s="58"/>
      <c r="B25" s="377" t="s">
        <v>242</v>
      </c>
      <c r="C25" s="377"/>
      <c r="D25" s="377"/>
      <c r="E25" s="377"/>
      <c r="F25" s="377"/>
      <c r="G25" s="377"/>
      <c r="H25" s="377"/>
      <c r="I25" s="377"/>
      <c r="J25" s="377"/>
      <c r="K25" s="377"/>
      <c r="L25" s="377"/>
      <c r="N25" s="149"/>
      <c r="O25" s="149"/>
      <c r="P25" s="149"/>
    </row>
    <row r="26" spans="1:12" s="57" customFormat="1" ht="21" customHeight="1">
      <c r="A26" s="58"/>
      <c r="B26" s="377" t="s">
        <v>243</v>
      </c>
      <c r="C26" s="377"/>
      <c r="D26" s="377"/>
      <c r="E26" s="377"/>
      <c r="F26" s="377"/>
      <c r="G26" s="377"/>
      <c r="H26" s="377"/>
      <c r="I26" s="377"/>
      <c r="J26" s="377"/>
      <c r="K26" s="377"/>
      <c r="L26" s="377"/>
    </row>
    <row r="27" spans="1:12" s="57" customFormat="1" ht="21" customHeight="1">
      <c r="A27" s="58"/>
      <c r="B27" s="377" t="s">
        <v>244</v>
      </c>
      <c r="C27" s="377"/>
      <c r="D27" s="377"/>
      <c r="E27" s="377"/>
      <c r="F27" s="377"/>
      <c r="G27" s="377"/>
      <c r="H27" s="377"/>
      <c r="I27" s="377"/>
      <c r="J27" s="377"/>
      <c r="K27" s="73"/>
      <c r="L27" s="73"/>
    </row>
    <row r="28" spans="1:13" s="57" customFormat="1" ht="21.75" customHeight="1">
      <c r="A28" s="152" t="s">
        <v>245</v>
      </c>
      <c r="B28" s="153"/>
      <c r="C28" s="2"/>
      <c r="D28" s="143" t="s">
        <v>246</v>
      </c>
      <c r="E28" s="143"/>
      <c r="F28" s="153"/>
      <c r="G28" s="2"/>
      <c r="H28" s="59" t="s">
        <v>247</v>
      </c>
      <c r="I28" s="10"/>
      <c r="J28" s="60" t="s">
        <v>248</v>
      </c>
      <c r="M28" s="10"/>
    </row>
    <row r="29" spans="1:10" s="18" customFormat="1" ht="19.5" customHeight="1">
      <c r="A29" s="101" t="s">
        <v>340</v>
      </c>
      <c r="B29" s="20"/>
      <c r="C29" s="154"/>
      <c r="D29" s="143" t="s">
        <v>249</v>
      </c>
      <c r="E29" s="143"/>
      <c r="H29" s="10" t="s">
        <v>250</v>
      </c>
      <c r="J29" s="61"/>
    </row>
    <row r="30" spans="2:13" ht="24" customHeight="1">
      <c r="B30" s="2"/>
      <c r="C30" s="2"/>
      <c r="D30" s="3"/>
      <c r="E30" s="3"/>
      <c r="F30" s="2"/>
      <c r="G30" s="2"/>
      <c r="H30" s="10"/>
      <c r="I30" s="2"/>
      <c r="J30" s="2"/>
      <c r="K30" s="3"/>
      <c r="L30" s="2"/>
      <c r="M30" s="2"/>
    </row>
    <row r="31" spans="1:12" ht="16.5">
      <c r="A31" s="2"/>
      <c r="B31" s="2"/>
      <c r="C31" s="2"/>
      <c r="D31" s="2"/>
      <c r="E31" s="2"/>
      <c r="F31" s="2"/>
      <c r="G31" s="2"/>
      <c r="H31" s="2"/>
      <c r="I31" s="2"/>
      <c r="J31" s="2"/>
      <c r="K31" s="2"/>
      <c r="L31" s="2"/>
    </row>
    <row r="32" spans="1:12" ht="16.5">
      <c r="A32" s="2" t="s">
        <v>196</v>
      </c>
      <c r="B32" s="2"/>
      <c r="C32" s="2"/>
      <c r="D32" s="2"/>
      <c r="E32" s="2"/>
      <c r="F32" s="2"/>
      <c r="G32" s="2"/>
      <c r="H32" s="2"/>
      <c r="I32" s="2"/>
      <c r="J32" s="2"/>
      <c r="K32" s="2"/>
      <c r="L32" s="2"/>
    </row>
    <row r="33" spans="1:15" ht="16.5">
      <c r="A33" s="361" t="s">
        <v>161</v>
      </c>
      <c r="B33" s="363" t="s">
        <v>162</v>
      </c>
      <c r="C33" s="365" t="s">
        <v>163</v>
      </c>
      <c r="D33" s="366"/>
      <c r="E33" s="366"/>
      <c r="F33" s="366"/>
      <c r="G33" s="366"/>
      <c r="H33" s="366"/>
      <c r="I33" s="367" t="s">
        <v>164</v>
      </c>
      <c r="J33" s="367"/>
      <c r="K33" s="367"/>
      <c r="L33" s="367"/>
      <c r="M33" s="367"/>
      <c r="N33" s="368"/>
      <c r="O33" s="359" t="s">
        <v>165</v>
      </c>
    </row>
    <row r="34" spans="1:15" ht="30">
      <c r="A34" s="362"/>
      <c r="B34" s="364"/>
      <c r="C34" s="221" t="s">
        <v>166</v>
      </c>
      <c r="D34" s="221" t="s">
        <v>167</v>
      </c>
      <c r="E34" s="221" t="s">
        <v>168</v>
      </c>
      <c r="F34" s="222" t="s">
        <v>169</v>
      </c>
      <c r="G34" s="222" t="s">
        <v>170</v>
      </c>
      <c r="H34" s="223" t="s">
        <v>171</v>
      </c>
      <c r="I34" s="224" t="s">
        <v>172</v>
      </c>
      <c r="J34" s="221" t="s">
        <v>173</v>
      </c>
      <c r="K34" s="221" t="s">
        <v>174</v>
      </c>
      <c r="L34" s="221" t="s">
        <v>175</v>
      </c>
      <c r="M34" s="221" t="s">
        <v>176</v>
      </c>
      <c r="N34" s="221" t="s">
        <v>177</v>
      </c>
      <c r="O34" s="360"/>
    </row>
    <row r="35" spans="1:15" ht="16.5">
      <c r="A35" s="225"/>
      <c r="B35" s="226"/>
      <c r="C35" s="226"/>
      <c r="D35" s="226"/>
      <c r="E35" s="226"/>
      <c r="F35" s="226"/>
      <c r="G35" s="226"/>
      <c r="H35" s="227"/>
      <c r="I35" s="228"/>
      <c r="J35" s="226"/>
      <c r="K35" s="226"/>
      <c r="L35" s="226"/>
      <c r="M35" s="226"/>
      <c r="N35" s="226"/>
      <c r="O35" s="226"/>
    </row>
    <row r="36" spans="1:15" ht="16.5">
      <c r="A36" s="232" t="s">
        <v>178</v>
      </c>
      <c r="B36" s="226">
        <v>120993398</v>
      </c>
      <c r="C36" s="226" t="s">
        <v>179</v>
      </c>
      <c r="D36" s="226" t="s">
        <v>179</v>
      </c>
      <c r="E36" s="229">
        <v>69326004</v>
      </c>
      <c r="F36" s="229" t="s">
        <v>179</v>
      </c>
      <c r="G36" s="229">
        <v>2716361</v>
      </c>
      <c r="H36" s="230">
        <v>13799009</v>
      </c>
      <c r="I36" s="231">
        <v>2481120</v>
      </c>
      <c r="J36" s="229">
        <v>12280691</v>
      </c>
      <c r="K36" s="229">
        <v>2149568</v>
      </c>
      <c r="L36" s="229">
        <v>4448268</v>
      </c>
      <c r="M36" s="229">
        <v>5844189</v>
      </c>
      <c r="N36" s="229">
        <v>113045210</v>
      </c>
      <c r="O36" s="226">
        <v>7948188</v>
      </c>
    </row>
    <row r="37" spans="1:16" ht="33">
      <c r="A37" s="232" t="s">
        <v>180</v>
      </c>
      <c r="B37" s="226">
        <v>117731000</v>
      </c>
      <c r="C37" s="226" t="s">
        <v>179</v>
      </c>
      <c r="D37" s="226" t="s">
        <v>179</v>
      </c>
      <c r="E37" s="229">
        <v>69326004</v>
      </c>
      <c r="F37" s="229" t="s">
        <v>179</v>
      </c>
      <c r="G37" s="229">
        <v>2716361</v>
      </c>
      <c r="H37" s="230">
        <v>13799009</v>
      </c>
      <c r="I37" s="231">
        <v>1368290</v>
      </c>
      <c r="J37" s="229">
        <v>12280691</v>
      </c>
      <c r="K37" s="229" t="s">
        <v>179</v>
      </c>
      <c r="L37" s="229">
        <v>4448268</v>
      </c>
      <c r="M37" s="229">
        <v>5844189</v>
      </c>
      <c r="N37" s="229">
        <v>109782812</v>
      </c>
      <c r="O37" s="226">
        <v>7948188</v>
      </c>
      <c r="P37" s="240">
        <f>+N36-J36</f>
        <v>100764519</v>
      </c>
    </row>
    <row r="38" spans="1:15" ht="16.5">
      <c r="A38" s="232" t="s">
        <v>181</v>
      </c>
      <c r="B38" s="226">
        <v>117731000</v>
      </c>
      <c r="C38" s="226" t="s">
        <v>179</v>
      </c>
      <c r="D38" s="226" t="s">
        <v>179</v>
      </c>
      <c r="E38" s="229">
        <v>69326004</v>
      </c>
      <c r="F38" s="229" t="s">
        <v>179</v>
      </c>
      <c r="G38" s="229">
        <v>2716361</v>
      </c>
      <c r="H38" s="230">
        <v>13799009</v>
      </c>
      <c r="I38" s="231">
        <v>1368290</v>
      </c>
      <c r="J38" s="229">
        <v>12280691</v>
      </c>
      <c r="K38" s="229" t="s">
        <v>179</v>
      </c>
      <c r="L38" s="229">
        <v>4448268</v>
      </c>
      <c r="M38" s="229">
        <v>5844189</v>
      </c>
      <c r="N38" s="229">
        <v>109782812</v>
      </c>
      <c r="O38" s="226">
        <v>7948188</v>
      </c>
    </row>
    <row r="39" spans="1:15" ht="16.5">
      <c r="A39" s="232" t="s">
        <v>182</v>
      </c>
      <c r="B39" s="226">
        <v>117731000</v>
      </c>
      <c r="C39" s="226" t="s">
        <v>179</v>
      </c>
      <c r="D39" s="226" t="s">
        <v>179</v>
      </c>
      <c r="E39" s="229">
        <v>69326004</v>
      </c>
      <c r="F39" s="229" t="s">
        <v>179</v>
      </c>
      <c r="G39" s="229">
        <v>2716361</v>
      </c>
      <c r="H39" s="230">
        <v>13799009</v>
      </c>
      <c r="I39" s="231">
        <v>1368290</v>
      </c>
      <c r="J39" s="229">
        <v>12280691</v>
      </c>
      <c r="K39" s="229" t="s">
        <v>179</v>
      </c>
      <c r="L39" s="229">
        <v>4448268</v>
      </c>
      <c r="M39" s="229">
        <v>5844189</v>
      </c>
      <c r="N39" s="229">
        <v>109782812</v>
      </c>
      <c r="O39" s="226">
        <v>7948188</v>
      </c>
    </row>
    <row r="40" spans="1:15" ht="16.5">
      <c r="A40" s="232" t="s">
        <v>183</v>
      </c>
      <c r="B40" s="226">
        <v>116446000</v>
      </c>
      <c r="C40" s="226" t="s">
        <v>179</v>
      </c>
      <c r="D40" s="226" t="s">
        <v>179</v>
      </c>
      <c r="E40" s="229">
        <v>69326004</v>
      </c>
      <c r="F40" s="229" t="s">
        <v>179</v>
      </c>
      <c r="G40" s="229">
        <v>2716361</v>
      </c>
      <c r="H40" s="230">
        <v>13799009</v>
      </c>
      <c r="I40" s="231">
        <v>1368290</v>
      </c>
      <c r="J40" s="229">
        <v>11009057</v>
      </c>
      <c r="K40" s="229" t="s">
        <v>179</v>
      </c>
      <c r="L40" s="229">
        <v>4448268</v>
      </c>
      <c r="M40" s="229">
        <v>5844189</v>
      </c>
      <c r="N40" s="229">
        <v>108511178</v>
      </c>
      <c r="O40" s="226">
        <v>7934822</v>
      </c>
    </row>
    <row r="41" spans="1:15" ht="33">
      <c r="A41" s="232" t="s">
        <v>184</v>
      </c>
      <c r="B41" s="226">
        <v>116446000</v>
      </c>
      <c r="C41" s="226" t="s">
        <v>179</v>
      </c>
      <c r="D41" s="226" t="s">
        <v>179</v>
      </c>
      <c r="E41" s="229">
        <v>69326004</v>
      </c>
      <c r="F41" s="229" t="s">
        <v>179</v>
      </c>
      <c r="G41" s="229">
        <v>2716361</v>
      </c>
      <c r="H41" s="230">
        <v>13799009</v>
      </c>
      <c r="I41" s="231">
        <v>1368290</v>
      </c>
      <c r="J41" s="229">
        <v>11009057</v>
      </c>
      <c r="K41" s="229" t="s">
        <v>179</v>
      </c>
      <c r="L41" s="229">
        <v>4448268</v>
      </c>
      <c r="M41" s="229">
        <v>5844189</v>
      </c>
      <c r="N41" s="229">
        <v>108511178</v>
      </c>
      <c r="O41" s="226">
        <v>7934822</v>
      </c>
    </row>
    <row r="42" spans="1:15" ht="16.5">
      <c r="A42" s="232" t="s">
        <v>185</v>
      </c>
      <c r="B42" s="226">
        <v>1285000</v>
      </c>
      <c r="C42" s="226" t="s">
        <v>179</v>
      </c>
      <c r="D42" s="226" t="s">
        <v>179</v>
      </c>
      <c r="E42" s="229" t="s">
        <v>179</v>
      </c>
      <c r="F42" s="229" t="s">
        <v>179</v>
      </c>
      <c r="G42" s="229" t="s">
        <v>179</v>
      </c>
      <c r="H42" s="230" t="s">
        <v>179</v>
      </c>
      <c r="I42" s="231" t="s">
        <v>179</v>
      </c>
      <c r="J42" s="229">
        <v>1271634</v>
      </c>
      <c r="K42" s="229" t="s">
        <v>179</v>
      </c>
      <c r="L42" s="229" t="s">
        <v>179</v>
      </c>
      <c r="M42" s="229" t="s">
        <v>179</v>
      </c>
      <c r="N42" s="229">
        <v>1271634</v>
      </c>
      <c r="O42" s="226">
        <v>13366</v>
      </c>
    </row>
    <row r="43" spans="1:15" ht="33">
      <c r="A43" s="232" t="s">
        <v>186</v>
      </c>
      <c r="B43" s="226">
        <v>1285000</v>
      </c>
      <c r="C43" s="226" t="s">
        <v>179</v>
      </c>
      <c r="D43" s="226" t="s">
        <v>179</v>
      </c>
      <c r="E43" s="229" t="s">
        <v>179</v>
      </c>
      <c r="F43" s="229" t="s">
        <v>179</v>
      </c>
      <c r="G43" s="229" t="s">
        <v>179</v>
      </c>
      <c r="H43" s="230" t="s">
        <v>179</v>
      </c>
      <c r="I43" s="231" t="s">
        <v>179</v>
      </c>
      <c r="J43" s="229">
        <v>1271634</v>
      </c>
      <c r="K43" s="229" t="s">
        <v>179</v>
      </c>
      <c r="L43" s="229" t="s">
        <v>179</v>
      </c>
      <c r="M43" s="229" t="s">
        <v>179</v>
      </c>
      <c r="N43" s="229">
        <v>1271634</v>
      </c>
      <c r="O43" s="226">
        <v>13366</v>
      </c>
    </row>
    <row r="44" spans="1:15" ht="16.5">
      <c r="A44" s="232" t="s">
        <v>187</v>
      </c>
      <c r="B44" s="226">
        <v>3262398</v>
      </c>
      <c r="C44" s="226" t="s">
        <v>179</v>
      </c>
      <c r="D44" s="226" t="s">
        <v>179</v>
      </c>
      <c r="E44" s="229" t="s">
        <v>179</v>
      </c>
      <c r="F44" s="229" t="s">
        <v>179</v>
      </c>
      <c r="G44" s="229" t="s">
        <v>179</v>
      </c>
      <c r="H44" s="230" t="s">
        <v>179</v>
      </c>
      <c r="I44" s="231">
        <v>1112830</v>
      </c>
      <c r="J44" s="229" t="s">
        <v>179</v>
      </c>
      <c r="K44" s="229">
        <v>2149568</v>
      </c>
      <c r="L44" s="229" t="s">
        <v>179</v>
      </c>
      <c r="M44" s="229" t="s">
        <v>179</v>
      </c>
      <c r="N44" s="229">
        <v>3262398</v>
      </c>
      <c r="O44" s="226" t="s">
        <v>179</v>
      </c>
    </row>
    <row r="45" spans="1:15" ht="33">
      <c r="A45" s="232" t="s">
        <v>188</v>
      </c>
      <c r="B45" s="226">
        <v>2169568</v>
      </c>
      <c r="C45" s="226" t="s">
        <v>179</v>
      </c>
      <c r="D45" s="226" t="s">
        <v>179</v>
      </c>
      <c r="E45" s="229" t="s">
        <v>179</v>
      </c>
      <c r="F45" s="229" t="s">
        <v>179</v>
      </c>
      <c r="G45" s="229" t="s">
        <v>179</v>
      </c>
      <c r="H45" s="230" t="s">
        <v>179</v>
      </c>
      <c r="I45" s="231">
        <v>20000</v>
      </c>
      <c r="J45" s="229" t="s">
        <v>179</v>
      </c>
      <c r="K45" s="229">
        <v>2149568</v>
      </c>
      <c r="L45" s="229" t="s">
        <v>179</v>
      </c>
      <c r="M45" s="229" t="s">
        <v>179</v>
      </c>
      <c r="N45" s="229">
        <v>2169568</v>
      </c>
      <c r="O45" s="226" t="s">
        <v>179</v>
      </c>
    </row>
    <row r="46" spans="1:15" ht="16.5">
      <c r="A46" s="232" t="s">
        <v>189</v>
      </c>
      <c r="B46" s="226">
        <v>2149568</v>
      </c>
      <c r="C46" s="226" t="s">
        <v>179</v>
      </c>
      <c r="D46" s="226" t="s">
        <v>179</v>
      </c>
      <c r="E46" s="229" t="s">
        <v>179</v>
      </c>
      <c r="F46" s="229" t="s">
        <v>179</v>
      </c>
      <c r="G46" s="229" t="s">
        <v>179</v>
      </c>
      <c r="H46" s="230" t="s">
        <v>179</v>
      </c>
      <c r="I46" s="231" t="s">
        <v>179</v>
      </c>
      <c r="J46" s="229" t="s">
        <v>179</v>
      </c>
      <c r="K46" s="229">
        <v>2149568</v>
      </c>
      <c r="L46" s="229" t="s">
        <v>179</v>
      </c>
      <c r="M46" s="229" t="s">
        <v>179</v>
      </c>
      <c r="N46" s="229">
        <v>2149568</v>
      </c>
      <c r="O46" s="226" t="s">
        <v>179</v>
      </c>
    </row>
    <row r="47" spans="1:15" ht="33">
      <c r="A47" s="232" t="s">
        <v>190</v>
      </c>
      <c r="B47" s="226">
        <v>2149568</v>
      </c>
      <c r="C47" s="226" t="s">
        <v>179</v>
      </c>
      <c r="D47" s="226" t="s">
        <v>179</v>
      </c>
      <c r="E47" s="229" t="s">
        <v>179</v>
      </c>
      <c r="F47" s="229" t="s">
        <v>179</v>
      </c>
      <c r="G47" s="229" t="s">
        <v>179</v>
      </c>
      <c r="H47" s="230" t="s">
        <v>179</v>
      </c>
      <c r="I47" s="231" t="s">
        <v>179</v>
      </c>
      <c r="J47" s="229" t="s">
        <v>179</v>
      </c>
      <c r="K47" s="229">
        <v>2149568</v>
      </c>
      <c r="L47" s="229" t="s">
        <v>179</v>
      </c>
      <c r="M47" s="229" t="s">
        <v>179</v>
      </c>
      <c r="N47" s="229">
        <v>2149568</v>
      </c>
      <c r="O47" s="226" t="s">
        <v>179</v>
      </c>
    </row>
    <row r="48" spans="1:15" ht="49.5">
      <c r="A48" s="232" t="s">
        <v>191</v>
      </c>
      <c r="B48" s="226">
        <v>20000</v>
      </c>
      <c r="C48" s="226" t="s">
        <v>179</v>
      </c>
      <c r="D48" s="226" t="s">
        <v>179</v>
      </c>
      <c r="E48" s="229" t="s">
        <v>179</v>
      </c>
      <c r="F48" s="229" t="s">
        <v>179</v>
      </c>
      <c r="G48" s="229" t="s">
        <v>179</v>
      </c>
      <c r="H48" s="230" t="s">
        <v>179</v>
      </c>
      <c r="I48" s="231">
        <v>20000</v>
      </c>
      <c r="J48" s="229" t="s">
        <v>179</v>
      </c>
      <c r="K48" s="229" t="s">
        <v>179</v>
      </c>
      <c r="L48" s="229" t="s">
        <v>179</v>
      </c>
      <c r="M48" s="229" t="s">
        <v>179</v>
      </c>
      <c r="N48" s="229">
        <v>20000</v>
      </c>
      <c r="O48" s="226" t="s">
        <v>179</v>
      </c>
    </row>
    <row r="49" spans="1:15" ht="49.5">
      <c r="A49" s="232" t="s">
        <v>192</v>
      </c>
      <c r="B49" s="226">
        <v>20000</v>
      </c>
      <c r="C49" s="226" t="s">
        <v>179</v>
      </c>
      <c r="D49" s="226" t="s">
        <v>179</v>
      </c>
      <c r="E49" s="229" t="s">
        <v>179</v>
      </c>
      <c r="F49" s="229" t="s">
        <v>179</v>
      </c>
      <c r="G49" s="229" t="s">
        <v>179</v>
      </c>
      <c r="H49" s="230" t="s">
        <v>179</v>
      </c>
      <c r="I49" s="231">
        <v>20000</v>
      </c>
      <c r="J49" s="229" t="s">
        <v>179</v>
      </c>
      <c r="K49" s="229" t="s">
        <v>179</v>
      </c>
      <c r="L49" s="229" t="s">
        <v>179</v>
      </c>
      <c r="M49" s="229" t="s">
        <v>179</v>
      </c>
      <c r="N49" s="229">
        <v>20000</v>
      </c>
      <c r="O49" s="226" t="s">
        <v>179</v>
      </c>
    </row>
    <row r="50" spans="1:15" ht="16.5">
      <c r="A50" s="232" t="s">
        <v>193</v>
      </c>
      <c r="B50" s="226">
        <v>1092830</v>
      </c>
      <c r="C50" s="226" t="s">
        <v>179</v>
      </c>
      <c r="D50" s="226" t="s">
        <v>179</v>
      </c>
      <c r="E50" s="229" t="s">
        <v>179</v>
      </c>
      <c r="F50" s="229" t="s">
        <v>179</v>
      </c>
      <c r="G50" s="229" t="s">
        <v>179</v>
      </c>
      <c r="H50" s="230" t="s">
        <v>179</v>
      </c>
      <c r="I50" s="231">
        <v>1092830</v>
      </c>
      <c r="J50" s="229" t="s">
        <v>179</v>
      </c>
      <c r="K50" s="229" t="s">
        <v>179</v>
      </c>
      <c r="L50" s="229" t="s">
        <v>179</v>
      </c>
      <c r="M50" s="229" t="s">
        <v>179</v>
      </c>
      <c r="N50" s="229">
        <v>1092830</v>
      </c>
      <c r="O50" s="226" t="s">
        <v>179</v>
      </c>
    </row>
    <row r="51" spans="1:15" ht="33">
      <c r="A51" s="232" t="s">
        <v>194</v>
      </c>
      <c r="B51" s="226">
        <v>1092830</v>
      </c>
      <c r="C51" s="226" t="s">
        <v>179</v>
      </c>
      <c r="D51" s="226" t="s">
        <v>179</v>
      </c>
      <c r="E51" s="229" t="s">
        <v>179</v>
      </c>
      <c r="F51" s="229" t="s">
        <v>179</v>
      </c>
      <c r="G51" s="229" t="s">
        <v>179</v>
      </c>
      <c r="H51" s="230" t="s">
        <v>179</v>
      </c>
      <c r="I51" s="231">
        <v>1092830</v>
      </c>
      <c r="J51" s="229" t="s">
        <v>179</v>
      </c>
      <c r="K51" s="229" t="s">
        <v>179</v>
      </c>
      <c r="L51" s="229" t="s">
        <v>179</v>
      </c>
      <c r="M51" s="229" t="s">
        <v>179</v>
      </c>
      <c r="N51" s="229">
        <v>1092830</v>
      </c>
      <c r="O51" s="226" t="s">
        <v>179</v>
      </c>
    </row>
    <row r="52" spans="1:15" ht="33">
      <c r="A52" s="232" t="s">
        <v>195</v>
      </c>
      <c r="B52" s="226">
        <v>1092830</v>
      </c>
      <c r="C52" s="226" t="s">
        <v>179</v>
      </c>
      <c r="D52" s="226" t="s">
        <v>179</v>
      </c>
      <c r="E52" s="229" t="s">
        <v>179</v>
      </c>
      <c r="F52" s="229" t="s">
        <v>179</v>
      </c>
      <c r="G52" s="229" t="s">
        <v>179</v>
      </c>
      <c r="H52" s="230" t="s">
        <v>179</v>
      </c>
      <c r="I52" s="231">
        <v>1092830</v>
      </c>
      <c r="J52" s="229" t="s">
        <v>179</v>
      </c>
      <c r="K52" s="229" t="s">
        <v>179</v>
      </c>
      <c r="L52" s="229" t="s">
        <v>179</v>
      </c>
      <c r="M52" s="229" t="s">
        <v>179</v>
      </c>
      <c r="N52" s="229">
        <v>1092830</v>
      </c>
      <c r="O52" s="226" t="s">
        <v>179</v>
      </c>
    </row>
    <row r="53" spans="1:15" ht="16.5">
      <c r="A53" s="232"/>
      <c r="B53" s="226"/>
      <c r="C53" s="226"/>
      <c r="D53" s="226"/>
      <c r="E53" s="229"/>
      <c r="F53" s="229"/>
      <c r="G53" s="229"/>
      <c r="H53" s="230"/>
      <c r="I53" s="231"/>
      <c r="J53" s="229"/>
      <c r="K53" s="229"/>
      <c r="L53" s="229"/>
      <c r="M53" s="229"/>
      <c r="N53" s="229"/>
      <c r="O53" s="226"/>
    </row>
    <row r="54" spans="1:15" ht="16.5">
      <c r="A54" s="232"/>
      <c r="B54" s="226"/>
      <c r="C54" s="226"/>
      <c r="D54" s="226"/>
      <c r="E54" s="229"/>
      <c r="F54" s="229"/>
      <c r="G54" s="229"/>
      <c r="H54" s="230"/>
      <c r="I54" s="231"/>
      <c r="J54" s="229"/>
      <c r="K54" s="229"/>
      <c r="L54" s="229"/>
      <c r="M54" s="229"/>
      <c r="N54" s="229"/>
      <c r="O54" s="226"/>
    </row>
    <row r="55" spans="2:214" s="246" customFormat="1" ht="19.5" customHeight="1">
      <c r="B55" s="355" t="s">
        <v>361</v>
      </c>
      <c r="C55" s="355" t="s">
        <v>362</v>
      </c>
      <c r="D55" s="355" t="s">
        <v>363</v>
      </c>
      <c r="E55" s="357" t="s">
        <v>364</v>
      </c>
      <c r="F55" s="345" t="s">
        <v>365</v>
      </c>
      <c r="G55" s="346"/>
      <c r="H55" s="346"/>
      <c r="I55" s="346"/>
      <c r="J55" s="346"/>
      <c r="K55" s="346"/>
      <c r="L55" s="347"/>
      <c r="M55" s="348" t="s">
        <v>366</v>
      </c>
      <c r="N55" s="350" t="s">
        <v>367</v>
      </c>
      <c r="O55" s="351"/>
      <c r="P55" s="351"/>
      <c r="Q55" s="351"/>
      <c r="R55" s="351"/>
      <c r="S55" s="351"/>
      <c r="T55" s="351"/>
      <c r="U55" s="352"/>
      <c r="V55" s="353" t="s">
        <v>368</v>
      </c>
      <c r="W55" s="341" t="s">
        <v>369</v>
      </c>
      <c r="X55" s="343" t="s">
        <v>370</v>
      </c>
      <c r="AC55" s="250"/>
      <c r="AD55" s="247"/>
      <c r="AE55" s="247"/>
      <c r="AF55" s="248"/>
      <c r="AG55" s="248"/>
      <c r="AH55" s="249"/>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c r="EI55" s="250"/>
      <c r="EJ55" s="250"/>
      <c r="EK55" s="250"/>
      <c r="EL55" s="250"/>
      <c r="EM55" s="250"/>
      <c r="EN55" s="250"/>
      <c r="EO55" s="250"/>
      <c r="EP55" s="250"/>
      <c r="EQ55" s="250"/>
      <c r="ER55" s="250"/>
      <c r="ES55" s="250"/>
      <c r="ET55" s="250"/>
      <c r="EU55" s="250"/>
      <c r="EV55" s="250"/>
      <c r="EW55" s="250"/>
      <c r="EX55" s="250"/>
      <c r="EY55" s="250"/>
      <c r="EZ55" s="250"/>
      <c r="FA55" s="250"/>
      <c r="FB55" s="250"/>
      <c r="FC55" s="250"/>
      <c r="FD55" s="250"/>
      <c r="FE55" s="250"/>
      <c r="FF55" s="250"/>
      <c r="FG55" s="250"/>
      <c r="FH55" s="250"/>
      <c r="FI55" s="250"/>
      <c r="FJ55" s="250"/>
      <c r="FK55" s="250"/>
      <c r="FL55" s="250"/>
      <c r="FM55" s="250"/>
      <c r="FN55" s="250"/>
      <c r="FO55" s="250"/>
      <c r="FP55" s="250"/>
      <c r="FQ55" s="250"/>
      <c r="FR55" s="250"/>
      <c r="FS55" s="250"/>
      <c r="FT55" s="250"/>
      <c r="FU55" s="250"/>
      <c r="FV55" s="250"/>
      <c r="FW55" s="250"/>
      <c r="FX55" s="250"/>
      <c r="FY55" s="250"/>
      <c r="FZ55" s="250"/>
      <c r="GA55" s="250"/>
      <c r="GB55" s="250"/>
      <c r="GC55" s="250"/>
      <c r="GD55" s="250"/>
      <c r="GE55" s="250"/>
      <c r="GF55" s="250"/>
      <c r="GG55" s="250"/>
      <c r="GH55" s="250"/>
      <c r="GI55" s="250"/>
      <c r="GJ55" s="250"/>
      <c r="GK55" s="250"/>
      <c r="GL55" s="250"/>
      <c r="GM55" s="250"/>
      <c r="GN55" s="250"/>
      <c r="GO55" s="250"/>
      <c r="GP55" s="250"/>
      <c r="GQ55" s="250"/>
      <c r="GR55" s="250"/>
      <c r="GS55" s="250"/>
      <c r="GT55" s="250"/>
      <c r="GU55" s="250"/>
      <c r="GV55" s="250"/>
      <c r="GW55" s="250"/>
      <c r="GX55" s="250"/>
      <c r="GY55" s="250"/>
      <c r="GZ55" s="250"/>
      <c r="HA55" s="250"/>
      <c r="HB55" s="250"/>
      <c r="HC55" s="250"/>
      <c r="HD55" s="250"/>
      <c r="HE55" s="250"/>
      <c r="HF55" s="250"/>
    </row>
    <row r="56" spans="2:214" s="246" customFormat="1" ht="61.5" customHeight="1">
      <c r="B56" s="356"/>
      <c r="C56" s="356"/>
      <c r="D56" s="356"/>
      <c r="E56" s="358"/>
      <c r="F56" s="251" t="s">
        <v>346</v>
      </c>
      <c r="G56" s="252" t="s">
        <v>347</v>
      </c>
      <c r="H56" s="252" t="s">
        <v>348</v>
      </c>
      <c r="I56" s="253" t="s">
        <v>349</v>
      </c>
      <c r="J56" s="252" t="s">
        <v>350</v>
      </c>
      <c r="K56" s="252" t="s">
        <v>351</v>
      </c>
      <c r="L56" s="254" t="s">
        <v>352</v>
      </c>
      <c r="M56" s="349"/>
      <c r="N56" s="255" t="s">
        <v>353</v>
      </c>
      <c r="O56" s="256" t="s">
        <v>354</v>
      </c>
      <c r="P56" s="256" t="s">
        <v>355</v>
      </c>
      <c r="Q56" s="256" t="s">
        <v>356</v>
      </c>
      <c r="R56" s="257" t="s">
        <v>357</v>
      </c>
      <c r="S56" s="258" t="s">
        <v>358</v>
      </c>
      <c r="T56" s="258" t="s">
        <v>359</v>
      </c>
      <c r="U56" s="259" t="s">
        <v>352</v>
      </c>
      <c r="V56" s="354"/>
      <c r="W56" s="342"/>
      <c r="X56" s="344"/>
      <c r="AD56" s="247"/>
      <c r="AE56" s="247"/>
      <c r="AF56" s="248"/>
      <c r="AG56" s="248"/>
      <c r="AH56" s="249"/>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0"/>
      <c r="EK56" s="250"/>
      <c r="EL56" s="250"/>
      <c r="EM56" s="250"/>
      <c r="EN56" s="250"/>
      <c r="EO56" s="250"/>
      <c r="EP56" s="250"/>
      <c r="EQ56" s="250"/>
      <c r="ER56" s="250"/>
      <c r="ES56" s="250"/>
      <c r="ET56" s="250"/>
      <c r="EU56" s="250"/>
      <c r="EV56" s="250"/>
      <c r="EW56" s="250"/>
      <c r="EX56" s="250"/>
      <c r="EY56" s="250"/>
      <c r="EZ56" s="250"/>
      <c r="FA56" s="250"/>
      <c r="FB56" s="250"/>
      <c r="FC56" s="250"/>
      <c r="FD56" s="250"/>
      <c r="FE56" s="250"/>
      <c r="FF56" s="250"/>
      <c r="FG56" s="250"/>
      <c r="FH56" s="250"/>
      <c r="FI56" s="250"/>
      <c r="FJ56" s="250"/>
      <c r="FK56" s="250"/>
      <c r="FL56" s="250"/>
      <c r="FM56" s="250"/>
      <c r="FN56" s="250"/>
      <c r="FO56" s="250"/>
      <c r="FP56" s="250"/>
      <c r="FQ56" s="250"/>
      <c r="FR56" s="250"/>
      <c r="FS56" s="250"/>
      <c r="FT56" s="250"/>
      <c r="FU56" s="250"/>
      <c r="FV56" s="250"/>
      <c r="FW56" s="250"/>
      <c r="FX56" s="250"/>
      <c r="FY56" s="250"/>
      <c r="FZ56" s="250"/>
      <c r="GA56" s="250"/>
      <c r="GB56" s="250"/>
      <c r="GC56" s="250"/>
      <c r="GD56" s="250"/>
      <c r="GE56" s="250"/>
      <c r="GF56" s="250"/>
      <c r="GG56" s="250"/>
      <c r="GH56" s="250"/>
      <c r="GI56" s="250"/>
      <c r="GJ56" s="250"/>
      <c r="GK56" s="250"/>
      <c r="GL56" s="250"/>
      <c r="GM56" s="250"/>
      <c r="GN56" s="250"/>
      <c r="GO56" s="250"/>
      <c r="GP56" s="250"/>
      <c r="GQ56" s="250"/>
      <c r="GR56" s="250"/>
      <c r="GS56" s="250"/>
      <c r="GT56" s="250"/>
      <c r="GU56" s="250"/>
      <c r="GV56" s="250"/>
      <c r="GW56" s="250"/>
      <c r="GX56" s="250"/>
      <c r="GY56" s="250"/>
      <c r="GZ56" s="250"/>
      <c r="HA56" s="250"/>
      <c r="HB56" s="250"/>
      <c r="HC56" s="250"/>
      <c r="HD56" s="250"/>
      <c r="HE56" s="250"/>
      <c r="HF56" s="250"/>
    </row>
    <row r="57" spans="1:214" s="246" customFormat="1" ht="39" customHeight="1">
      <c r="A57" s="242">
        <v>61</v>
      </c>
      <c r="B57" s="243" t="s">
        <v>343</v>
      </c>
      <c r="C57" s="244" t="s">
        <v>344</v>
      </c>
      <c r="D57" s="245" t="s">
        <v>345</v>
      </c>
      <c r="E57" s="260">
        <v>290</v>
      </c>
      <c r="F57" s="261">
        <v>28435</v>
      </c>
      <c r="G57" s="262">
        <v>19815</v>
      </c>
      <c r="H57" s="263">
        <v>9790</v>
      </c>
      <c r="I57" s="262"/>
      <c r="J57" s="262">
        <v>8435</v>
      </c>
      <c r="K57" s="263"/>
      <c r="L57" s="264"/>
      <c r="M57" s="265">
        <f>SUM(F57:L57)</f>
        <v>66475</v>
      </c>
      <c r="N57" s="266">
        <v>2808</v>
      </c>
      <c r="O57" s="267">
        <v>850</v>
      </c>
      <c r="P57" s="267">
        <v>1968</v>
      </c>
      <c r="Q57" s="268">
        <v>40</v>
      </c>
      <c r="R57" s="268"/>
      <c r="S57" s="267"/>
      <c r="T57" s="269">
        <v>100</v>
      </c>
      <c r="U57" s="267"/>
      <c r="V57" s="267">
        <f>SUM(N57:U57)</f>
        <v>5766</v>
      </c>
      <c r="W57" s="267">
        <f>+M57-V57</f>
        <v>60709</v>
      </c>
      <c r="X57" s="270" t="s">
        <v>360</v>
      </c>
      <c r="AE57" s="247"/>
      <c r="AF57" s="248">
        <f>+AD57-AE57</f>
        <v>0</v>
      </c>
      <c r="AG57" s="248"/>
      <c r="AH57" s="249">
        <f>+AF57-AG57</f>
        <v>0</v>
      </c>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50"/>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50"/>
      <c r="GR57" s="250"/>
      <c r="GS57" s="250"/>
      <c r="GT57" s="250"/>
      <c r="GU57" s="250"/>
      <c r="GV57" s="250"/>
      <c r="GW57" s="250"/>
      <c r="GX57" s="250"/>
      <c r="GY57" s="250"/>
      <c r="GZ57" s="250"/>
      <c r="HA57" s="250"/>
      <c r="HB57" s="250"/>
      <c r="HC57" s="250"/>
      <c r="HD57" s="250"/>
      <c r="HE57" s="250"/>
      <c r="HF57" s="250"/>
    </row>
    <row r="59" spans="13:16" ht="16.5">
      <c r="M59">
        <f>+M57*3</f>
        <v>199425</v>
      </c>
      <c r="N59">
        <f>+N57*3</f>
        <v>8424</v>
      </c>
      <c r="O59">
        <f>+O57*3</f>
        <v>2550</v>
      </c>
      <c r="P59">
        <f>+P57*3</f>
        <v>5904</v>
      </c>
    </row>
    <row r="60" spans="1:214" s="271" customFormat="1" ht="24.75" customHeight="1">
      <c r="A60" s="271">
        <v>7</v>
      </c>
      <c r="B60" s="272" t="s">
        <v>371</v>
      </c>
      <c r="C60" s="272" t="s">
        <v>372</v>
      </c>
      <c r="D60" s="273" t="s">
        <v>373</v>
      </c>
      <c r="E60" s="274">
        <v>385</v>
      </c>
      <c r="F60" s="275">
        <v>25435</v>
      </c>
      <c r="G60" s="276">
        <v>20790</v>
      </c>
      <c r="H60" s="276">
        <f>+ROUND(F60*0.02,0)+9790</f>
        <v>10299</v>
      </c>
      <c r="I60" s="276"/>
      <c r="J60" s="276"/>
      <c r="K60" s="276"/>
      <c r="L60" s="277"/>
      <c r="M60" s="278">
        <f>SUM(F60:L60)</f>
        <v>56524</v>
      </c>
      <c r="N60" s="279">
        <v>2136</v>
      </c>
      <c r="O60" s="280">
        <v>734</v>
      </c>
      <c r="P60" s="280">
        <v>851</v>
      </c>
      <c r="Q60" s="280">
        <v>39</v>
      </c>
      <c r="R60" s="280">
        <v>0</v>
      </c>
      <c r="S60" s="280"/>
      <c r="T60" s="281">
        <v>100</v>
      </c>
      <c r="U60" s="282"/>
      <c r="V60" s="280">
        <f>SUM(N60:U60)</f>
        <v>3860</v>
      </c>
      <c r="W60" s="280">
        <f>M60-V60</f>
        <v>52664</v>
      </c>
      <c r="X60" s="283" t="s">
        <v>374</v>
      </c>
      <c r="AC60" s="284">
        <v>0.5</v>
      </c>
      <c r="AD60" s="285">
        <f>+M60*AC60</f>
        <v>28262</v>
      </c>
      <c r="AE60" s="285">
        <f>(+H60-'[1]1月'!G60)*AC60-((F60-'[1]1月'!E60)*0.02)</f>
        <v>-2104.5</v>
      </c>
      <c r="AF60" s="248">
        <v>28008</v>
      </c>
      <c r="AG60" s="286">
        <v>28008</v>
      </c>
      <c r="AH60" s="249">
        <f>+AF60-AG60</f>
        <v>0</v>
      </c>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c r="BZ60" s="287"/>
      <c r="CA60" s="287"/>
      <c r="CB60" s="287"/>
      <c r="CC60" s="287"/>
      <c r="CD60" s="287"/>
      <c r="CE60" s="287"/>
      <c r="CF60" s="287"/>
      <c r="CG60" s="287"/>
      <c r="CH60" s="287"/>
      <c r="CI60" s="287"/>
      <c r="CJ60" s="287"/>
      <c r="CK60" s="287"/>
      <c r="CL60" s="287"/>
      <c r="CM60" s="287"/>
      <c r="CN60" s="287"/>
      <c r="CO60" s="287"/>
      <c r="CP60" s="287"/>
      <c r="CQ60" s="287"/>
      <c r="CR60" s="287"/>
      <c r="CS60" s="287"/>
      <c r="CT60" s="287"/>
      <c r="CU60" s="287"/>
      <c r="CV60" s="287"/>
      <c r="CW60" s="287"/>
      <c r="CX60" s="287"/>
      <c r="CY60" s="287"/>
      <c r="CZ60" s="287"/>
      <c r="DA60" s="287"/>
      <c r="DB60" s="287"/>
      <c r="DC60" s="287"/>
      <c r="DD60" s="287"/>
      <c r="DE60" s="287"/>
      <c r="DF60" s="287"/>
      <c r="DG60" s="287"/>
      <c r="DH60" s="287"/>
      <c r="DI60" s="287"/>
      <c r="DJ60" s="287"/>
      <c r="DK60" s="287"/>
      <c r="DL60" s="287"/>
      <c r="DM60" s="287"/>
      <c r="DN60" s="287"/>
      <c r="DO60" s="287"/>
      <c r="DP60" s="287"/>
      <c r="DQ60" s="287"/>
      <c r="DR60" s="287"/>
      <c r="DS60" s="287"/>
      <c r="DT60" s="287"/>
      <c r="DU60" s="287"/>
      <c r="DV60" s="287"/>
      <c r="DW60" s="287"/>
      <c r="DX60" s="287"/>
      <c r="DY60" s="287"/>
      <c r="DZ60" s="287"/>
      <c r="EA60" s="287"/>
      <c r="EB60" s="287"/>
      <c r="EC60" s="287"/>
      <c r="ED60" s="287"/>
      <c r="EE60" s="287"/>
      <c r="EF60" s="287"/>
      <c r="EG60" s="287"/>
      <c r="EH60" s="287"/>
      <c r="EI60" s="287"/>
      <c r="EJ60" s="287"/>
      <c r="EK60" s="287"/>
      <c r="EL60" s="287"/>
      <c r="EM60" s="287"/>
      <c r="EN60" s="287"/>
      <c r="EO60" s="287"/>
      <c r="EP60" s="287"/>
      <c r="EQ60" s="287"/>
      <c r="ER60" s="287"/>
      <c r="ES60" s="287"/>
      <c r="ET60" s="287"/>
      <c r="EU60" s="287"/>
      <c r="EV60" s="287"/>
      <c r="EW60" s="287"/>
      <c r="EX60" s="287"/>
      <c r="EY60" s="287"/>
      <c r="EZ60" s="287"/>
      <c r="FA60" s="287"/>
      <c r="FB60" s="287"/>
      <c r="FC60" s="287"/>
      <c r="FD60" s="287"/>
      <c r="FE60" s="287"/>
      <c r="FF60" s="287"/>
      <c r="FG60" s="287"/>
      <c r="FH60" s="287"/>
      <c r="FI60" s="287"/>
      <c r="FJ60" s="287"/>
      <c r="FK60" s="287"/>
      <c r="FL60" s="287"/>
      <c r="FM60" s="287"/>
      <c r="FN60" s="287"/>
      <c r="FO60" s="287"/>
      <c r="FP60" s="287"/>
      <c r="FQ60" s="287"/>
      <c r="FR60" s="287"/>
      <c r="FS60" s="287"/>
      <c r="FT60" s="287"/>
      <c r="FU60" s="287"/>
      <c r="FV60" s="287"/>
      <c r="FW60" s="287"/>
      <c r="FX60" s="287"/>
      <c r="FY60" s="287"/>
      <c r="FZ60" s="287"/>
      <c r="GA60" s="287"/>
      <c r="GB60" s="287"/>
      <c r="GC60" s="287"/>
      <c r="GD60" s="287"/>
      <c r="GE60" s="287"/>
      <c r="GF60" s="287"/>
      <c r="GG60" s="287"/>
      <c r="GH60" s="287"/>
      <c r="GI60" s="287"/>
      <c r="GJ60" s="287"/>
      <c r="GK60" s="287"/>
      <c r="GL60" s="287"/>
      <c r="GM60" s="287"/>
      <c r="GN60" s="287"/>
      <c r="GO60" s="287"/>
      <c r="GP60" s="287"/>
      <c r="GQ60" s="287"/>
      <c r="GR60" s="287"/>
      <c r="GS60" s="287"/>
      <c r="GT60" s="287"/>
      <c r="GU60" s="287"/>
      <c r="GV60" s="287"/>
      <c r="GW60" s="287"/>
      <c r="GX60" s="287"/>
      <c r="GY60" s="287"/>
      <c r="GZ60" s="287"/>
      <c r="HA60" s="287"/>
      <c r="HB60" s="287"/>
      <c r="HC60" s="287"/>
      <c r="HD60" s="287"/>
      <c r="HE60" s="287"/>
      <c r="HF60" s="287"/>
    </row>
    <row r="61" spans="13:16" ht="16.5">
      <c r="M61" s="288">
        <f>+M60</f>
        <v>56524</v>
      </c>
      <c r="N61" s="288">
        <f>+N60</f>
        <v>2136</v>
      </c>
      <c r="O61" s="288">
        <f>+O60</f>
        <v>734</v>
      </c>
      <c r="P61" s="288">
        <f>+P60</f>
        <v>851</v>
      </c>
    </row>
    <row r="62" spans="13:16" ht="34.5" customHeight="1">
      <c r="M62" s="288">
        <f>+M59+M61</f>
        <v>255949</v>
      </c>
      <c r="N62" s="288">
        <f>+N59+N61</f>
        <v>10560</v>
      </c>
      <c r="O62" s="288">
        <f>+O59+O61</f>
        <v>3284</v>
      </c>
      <c r="P62" s="288">
        <f>+P59+P61</f>
        <v>6755</v>
      </c>
    </row>
    <row r="63" spans="12:16" ht="16.5">
      <c r="L63" t="s">
        <v>375</v>
      </c>
      <c r="M63">
        <f>+M62*12</f>
        <v>3071388</v>
      </c>
      <c r="N63">
        <f>+N62*12</f>
        <v>126720</v>
      </c>
      <c r="O63">
        <f>+O62*12</f>
        <v>39408</v>
      </c>
      <c r="P63">
        <f>+P62*12</f>
        <v>81060</v>
      </c>
    </row>
  </sheetData>
  <mergeCells count="38">
    <mergeCell ref="B27:J27"/>
    <mergeCell ref="M5:M13"/>
    <mergeCell ref="C7:C8"/>
    <mergeCell ref="D5:D6"/>
    <mergeCell ref="D7:D8"/>
    <mergeCell ref="B23:K23"/>
    <mergeCell ref="A5:A8"/>
    <mergeCell ref="B26:L26"/>
    <mergeCell ref="B25:L25"/>
    <mergeCell ref="L5:L8"/>
    <mergeCell ref="J5:J8"/>
    <mergeCell ref="B24:J24"/>
    <mergeCell ref="E5:E8"/>
    <mergeCell ref="B5:B6"/>
    <mergeCell ref="B7:B8"/>
    <mergeCell ref="C5:C6"/>
    <mergeCell ref="F4:L4"/>
    <mergeCell ref="F6:F8"/>
    <mergeCell ref="G6:G8"/>
    <mergeCell ref="H6:H8"/>
    <mergeCell ref="K5:K8"/>
    <mergeCell ref="F5:H5"/>
    <mergeCell ref="I5:I8"/>
    <mergeCell ref="O33:O34"/>
    <mergeCell ref="A33:A34"/>
    <mergeCell ref="B33:B34"/>
    <mergeCell ref="C33:H33"/>
    <mergeCell ref="I33:N33"/>
    <mergeCell ref="B55:B56"/>
    <mergeCell ref="C55:C56"/>
    <mergeCell ref="D55:D56"/>
    <mergeCell ref="E55:E56"/>
    <mergeCell ref="W55:W56"/>
    <mergeCell ref="X55:X56"/>
    <mergeCell ref="F55:L55"/>
    <mergeCell ref="M55:M56"/>
    <mergeCell ref="N55:U55"/>
    <mergeCell ref="V55:V56"/>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4.xml><?xml version="1.0" encoding="utf-8"?>
<worksheet xmlns="http://schemas.openxmlformats.org/spreadsheetml/2006/main" xmlns:r="http://schemas.openxmlformats.org/officeDocument/2006/relationships">
  <dimension ref="A1:N31"/>
  <sheetViews>
    <sheetView zoomScale="75" zoomScaleNormal="75" zoomScaleSheetLayoutView="75" workbookViewId="0" topLeftCell="A1">
      <selection activeCell="J18" sqref="J18"/>
    </sheetView>
  </sheetViews>
  <sheetFormatPr defaultColWidth="9.00390625" defaultRowHeight="16.5"/>
  <cols>
    <col min="1" max="1" width="16.25390625" style="2" customWidth="1"/>
    <col min="2" max="2" width="13.625" style="2" customWidth="1"/>
    <col min="3" max="4" width="8.125" style="2" customWidth="1"/>
    <col min="5" max="6" width="11.625" style="2" customWidth="1"/>
    <col min="7" max="7" width="10.625" style="2" customWidth="1"/>
    <col min="8" max="8" width="11.625" style="2" customWidth="1"/>
    <col min="9" max="10" width="10.625" style="2" customWidth="1"/>
    <col min="11" max="13" width="11.625" style="2" customWidth="1"/>
    <col min="14" max="14" width="10.75390625" style="2" customWidth="1"/>
    <col min="15" max="17" width="8.625" style="2" customWidth="1"/>
    <col min="18" max="16384" width="8.875" style="2" customWidth="1"/>
  </cols>
  <sheetData>
    <row r="1" ht="19.5">
      <c r="A1" s="10" t="s">
        <v>86</v>
      </c>
    </row>
    <row r="2" spans="1:14" ht="21">
      <c r="A2" s="381" t="s">
        <v>294</v>
      </c>
      <c r="B2" s="381"/>
      <c r="C2" s="381"/>
      <c r="D2" s="381"/>
      <c r="E2" s="381"/>
      <c r="F2" s="381"/>
      <c r="G2" s="381"/>
      <c r="H2" s="381"/>
      <c r="I2" s="381"/>
      <c r="J2" s="381"/>
      <c r="K2" s="381"/>
      <c r="L2" s="381"/>
      <c r="M2" s="381"/>
      <c r="N2" s="381"/>
    </row>
    <row r="3" spans="1:14" ht="21">
      <c r="A3" s="62" t="s">
        <v>258</v>
      </c>
      <c r="B3" s="63"/>
      <c r="C3" s="63"/>
      <c r="D3" s="63"/>
      <c r="E3" s="63"/>
      <c r="F3" s="63"/>
      <c r="G3" s="63"/>
      <c r="H3" s="63"/>
      <c r="I3" s="63"/>
      <c r="J3" s="63"/>
      <c r="K3" s="63"/>
      <c r="L3" s="63"/>
      <c r="M3" s="63"/>
      <c r="N3" s="63"/>
    </row>
    <row r="4" spans="4:14" ht="16.5">
      <c r="D4" s="64"/>
      <c r="E4" s="65"/>
      <c r="F4" s="65"/>
      <c r="G4" s="65"/>
      <c r="H4" s="65"/>
      <c r="K4" s="382" t="s">
        <v>73</v>
      </c>
      <c r="L4" s="382"/>
      <c r="M4" s="382"/>
      <c r="N4" s="382"/>
    </row>
    <row r="5" spans="1:14" ht="33" customHeight="1">
      <c r="A5" s="388" t="s">
        <v>259</v>
      </c>
      <c r="B5" s="385" t="s">
        <v>260</v>
      </c>
      <c r="C5" s="385" t="s">
        <v>261</v>
      </c>
      <c r="D5" s="385" t="s">
        <v>262</v>
      </c>
      <c r="E5" s="385" t="s">
        <v>263</v>
      </c>
      <c r="F5" s="385" t="s">
        <v>264</v>
      </c>
      <c r="G5" s="385" t="s">
        <v>265</v>
      </c>
      <c r="H5" s="385" t="s">
        <v>266</v>
      </c>
      <c r="I5" s="383" t="s">
        <v>267</v>
      </c>
      <c r="J5" s="384"/>
      <c r="K5" s="385" t="s">
        <v>268</v>
      </c>
      <c r="L5" s="386" t="s">
        <v>269</v>
      </c>
      <c r="M5" s="387"/>
      <c r="N5" s="385" t="s">
        <v>270</v>
      </c>
    </row>
    <row r="6" spans="1:14" ht="43.5" customHeight="1">
      <c r="A6" s="389"/>
      <c r="B6" s="385"/>
      <c r="C6" s="385"/>
      <c r="D6" s="385"/>
      <c r="E6" s="385"/>
      <c r="F6" s="385"/>
      <c r="G6" s="385"/>
      <c r="H6" s="385"/>
      <c r="I6" s="39" t="s">
        <v>271</v>
      </c>
      <c r="J6" s="39" t="s">
        <v>272</v>
      </c>
      <c r="K6" s="385"/>
      <c r="L6" s="40" t="s">
        <v>80</v>
      </c>
      <c r="M6" s="40" t="s">
        <v>62</v>
      </c>
      <c r="N6" s="385"/>
    </row>
    <row r="7" spans="1:14" ht="24.75" customHeight="1">
      <c r="A7" s="66" t="s">
        <v>273</v>
      </c>
      <c r="B7" s="7"/>
      <c r="C7" s="7"/>
      <c r="D7" s="66">
        <f aca="true" t="shared" si="0" ref="D7:M7">D8+D17</f>
        <v>6</v>
      </c>
      <c r="E7" s="66">
        <f t="shared" si="0"/>
        <v>2274</v>
      </c>
      <c r="F7" s="66">
        <f t="shared" si="0"/>
        <v>285</v>
      </c>
      <c r="G7" s="66">
        <f t="shared" si="0"/>
        <v>32</v>
      </c>
      <c r="H7" s="66">
        <f t="shared" si="0"/>
        <v>140</v>
      </c>
      <c r="I7" s="66">
        <f t="shared" si="0"/>
        <v>163</v>
      </c>
      <c r="J7" s="66">
        <f t="shared" si="0"/>
        <v>118</v>
      </c>
      <c r="K7" s="66">
        <f t="shared" si="0"/>
        <v>3012</v>
      </c>
      <c r="L7" s="66">
        <f t="shared" si="0"/>
        <v>3012</v>
      </c>
      <c r="M7" s="66">
        <f t="shared" si="0"/>
        <v>0</v>
      </c>
      <c r="N7" s="7"/>
    </row>
    <row r="8" spans="1:14" ht="49.5" customHeight="1">
      <c r="A8" s="67" t="s">
        <v>61</v>
      </c>
      <c r="B8" s="7"/>
      <c r="C8" s="7"/>
      <c r="D8" s="66">
        <f aca="true" t="shared" si="1" ref="D8:J8">SUM(D9:D15)</f>
        <v>2</v>
      </c>
      <c r="E8" s="66">
        <f t="shared" si="1"/>
        <v>874</v>
      </c>
      <c r="F8" s="66">
        <f t="shared" si="1"/>
        <v>109</v>
      </c>
      <c r="G8" s="66">
        <f t="shared" si="1"/>
        <v>32</v>
      </c>
      <c r="H8" s="66">
        <f t="shared" si="1"/>
        <v>53</v>
      </c>
      <c r="I8" s="66">
        <f t="shared" si="1"/>
        <v>58</v>
      </c>
      <c r="J8" s="66">
        <f t="shared" si="1"/>
        <v>46</v>
      </c>
      <c r="K8" s="66">
        <f aca="true" t="shared" si="2" ref="K8:K13">SUM(E8:J8)</f>
        <v>1172</v>
      </c>
      <c r="L8" s="66">
        <f>SUM(L9:L15)</f>
        <v>1172</v>
      </c>
      <c r="M8" s="66">
        <f>SUM(M9:M15)</f>
        <v>0</v>
      </c>
      <c r="N8" s="7"/>
    </row>
    <row r="9" spans="1:14" ht="24.75" customHeight="1">
      <c r="A9" s="68" t="s">
        <v>274</v>
      </c>
      <c r="B9" s="7"/>
      <c r="C9" s="7"/>
      <c r="D9" s="7"/>
      <c r="E9" s="7"/>
      <c r="F9" s="7"/>
      <c r="G9" s="7"/>
      <c r="H9" s="7"/>
      <c r="I9" s="7"/>
      <c r="J9" s="7"/>
      <c r="K9" s="7">
        <f t="shared" si="2"/>
        <v>0</v>
      </c>
      <c r="L9" s="7"/>
      <c r="M9" s="7"/>
      <c r="N9" s="7"/>
    </row>
    <row r="10" spans="1:14" ht="24.75" customHeight="1">
      <c r="A10" s="68" t="s">
        <v>275</v>
      </c>
      <c r="B10" s="7"/>
      <c r="C10" s="7"/>
      <c r="D10" s="7"/>
      <c r="E10" s="7"/>
      <c r="F10" s="7"/>
      <c r="G10" s="7"/>
      <c r="H10" s="7"/>
      <c r="I10" s="7"/>
      <c r="J10" s="7"/>
      <c r="K10" s="7">
        <f t="shared" si="2"/>
        <v>0</v>
      </c>
      <c r="L10" s="7"/>
      <c r="M10" s="7"/>
      <c r="N10" s="7"/>
    </row>
    <row r="11" spans="1:14" ht="24.75" customHeight="1">
      <c r="A11" s="68" t="s">
        <v>276</v>
      </c>
      <c r="B11" s="7"/>
      <c r="C11" s="7"/>
      <c r="D11" s="7"/>
      <c r="E11" s="7"/>
      <c r="F11" s="7"/>
      <c r="G11" s="7"/>
      <c r="H11" s="7"/>
      <c r="I11" s="7"/>
      <c r="J11" s="7"/>
      <c r="K11" s="7">
        <f t="shared" si="2"/>
        <v>0</v>
      </c>
      <c r="L11" s="7"/>
      <c r="M11" s="7"/>
      <c r="N11" s="7"/>
    </row>
    <row r="12" spans="1:14" ht="24.75" customHeight="1">
      <c r="A12" s="68" t="s">
        <v>277</v>
      </c>
      <c r="B12" s="7"/>
      <c r="C12" s="7"/>
      <c r="D12" s="7"/>
      <c r="E12" s="7"/>
      <c r="F12" s="7"/>
      <c r="G12" s="7"/>
      <c r="H12" s="7"/>
      <c r="I12" s="7"/>
      <c r="J12" s="7"/>
      <c r="K12" s="7">
        <f t="shared" si="2"/>
        <v>0</v>
      </c>
      <c r="L12" s="7"/>
      <c r="M12" s="7"/>
      <c r="N12" s="7"/>
    </row>
    <row r="13" spans="1:14" ht="24.75" customHeight="1">
      <c r="A13" s="68" t="s">
        <v>278</v>
      </c>
      <c r="B13" s="7" t="s">
        <v>445</v>
      </c>
      <c r="C13" s="7">
        <v>220</v>
      </c>
      <c r="D13" s="7">
        <v>2</v>
      </c>
      <c r="E13" s="7">
        <v>874</v>
      </c>
      <c r="F13" s="7">
        <v>109</v>
      </c>
      <c r="G13" s="7">
        <v>32</v>
      </c>
      <c r="H13" s="7">
        <v>53</v>
      </c>
      <c r="I13" s="7">
        <v>58</v>
      </c>
      <c r="J13" s="7">
        <v>46</v>
      </c>
      <c r="K13" s="7">
        <f t="shared" si="2"/>
        <v>1172</v>
      </c>
      <c r="L13" s="7">
        <f>+K13</f>
        <v>1172</v>
      </c>
      <c r="M13" s="7"/>
      <c r="N13" s="7"/>
    </row>
    <row r="14" spans="1:14" ht="24.75" customHeight="1">
      <c r="A14" s="68" t="s">
        <v>279</v>
      </c>
      <c r="B14" s="7"/>
      <c r="C14" s="7"/>
      <c r="D14" s="7"/>
      <c r="E14" s="7"/>
      <c r="F14" s="7"/>
      <c r="G14" s="7"/>
      <c r="H14" s="7"/>
      <c r="I14" s="7"/>
      <c r="J14" s="7"/>
      <c r="K14" s="7"/>
      <c r="L14" s="7"/>
      <c r="M14" s="7"/>
      <c r="N14" s="7"/>
    </row>
    <row r="15" spans="1:14" ht="24.75" customHeight="1">
      <c r="A15" s="68"/>
      <c r="B15" s="7"/>
      <c r="C15" s="7"/>
      <c r="D15" s="7"/>
      <c r="E15" s="7"/>
      <c r="F15" s="7"/>
      <c r="G15" s="7"/>
      <c r="H15" s="7"/>
      <c r="I15" s="7"/>
      <c r="J15" s="7"/>
      <c r="K15" s="7"/>
      <c r="L15" s="7"/>
      <c r="M15" s="7"/>
      <c r="N15" s="7"/>
    </row>
    <row r="16" spans="1:14" ht="24.75" customHeight="1">
      <c r="A16" s="7"/>
      <c r="B16" s="7"/>
      <c r="C16" s="7"/>
      <c r="D16" s="66"/>
      <c r="E16" s="66"/>
      <c r="F16" s="66"/>
      <c r="G16" s="66"/>
      <c r="H16" s="66"/>
      <c r="I16" s="66"/>
      <c r="J16" s="66"/>
      <c r="K16" s="66"/>
      <c r="L16" s="66"/>
      <c r="M16" s="66"/>
      <c r="N16" s="7"/>
    </row>
    <row r="17" spans="1:14" s="236" customFormat="1" ht="24.75" customHeight="1">
      <c r="A17" s="66" t="s">
        <v>280</v>
      </c>
      <c r="B17" s="7" t="s">
        <v>445</v>
      </c>
      <c r="C17" s="66"/>
      <c r="D17" s="66">
        <v>4</v>
      </c>
      <c r="E17" s="66">
        <v>1400</v>
      </c>
      <c r="F17" s="66">
        <v>176</v>
      </c>
      <c r="G17" s="66"/>
      <c r="H17" s="66">
        <v>87</v>
      </c>
      <c r="I17" s="66">
        <v>105</v>
      </c>
      <c r="J17" s="66">
        <v>72</v>
      </c>
      <c r="K17" s="66">
        <f>SUM(E17:J17)</f>
        <v>1840</v>
      </c>
      <c r="L17" s="66">
        <f>+K17</f>
        <v>1840</v>
      </c>
      <c r="M17" s="66"/>
      <c r="N17" s="66"/>
    </row>
    <row r="18" spans="1:14" ht="24.75" customHeight="1">
      <c r="A18" s="7"/>
      <c r="B18" s="7"/>
      <c r="C18" s="7"/>
      <c r="D18" s="66"/>
      <c r="E18" s="66"/>
      <c r="F18" s="66"/>
      <c r="G18" s="66"/>
      <c r="H18" s="66"/>
      <c r="I18" s="66"/>
      <c r="J18" s="66"/>
      <c r="K18" s="66"/>
      <c r="L18" s="66"/>
      <c r="M18" s="66"/>
      <c r="N18" s="7"/>
    </row>
    <row r="19" spans="1:14" ht="24.75" customHeight="1">
      <c r="A19" s="7"/>
      <c r="B19" s="7"/>
      <c r="C19" s="7"/>
      <c r="D19" s="66"/>
      <c r="E19" s="66"/>
      <c r="F19" s="66"/>
      <c r="G19" s="66"/>
      <c r="H19" s="66"/>
      <c r="I19" s="66"/>
      <c r="J19" s="66"/>
      <c r="K19" s="66"/>
      <c r="L19" s="66"/>
      <c r="M19" s="66"/>
      <c r="N19" s="7"/>
    </row>
    <row r="20" spans="1:14" ht="24.75" customHeight="1">
      <c r="A20" s="7"/>
      <c r="B20" s="7"/>
      <c r="C20" s="7"/>
      <c r="D20" s="7"/>
      <c r="E20" s="7"/>
      <c r="F20" s="7"/>
      <c r="G20" s="7"/>
      <c r="H20" s="7"/>
      <c r="I20" s="7"/>
      <c r="J20" s="7"/>
      <c r="K20" s="7"/>
      <c r="L20" s="7"/>
      <c r="M20" s="7"/>
      <c r="N20" s="7"/>
    </row>
    <row r="21" spans="1:14" ht="21" customHeight="1">
      <c r="A21" s="69" t="s">
        <v>281</v>
      </c>
      <c r="B21" s="69"/>
      <c r="C21" s="69"/>
      <c r="D21" s="69"/>
      <c r="E21" s="69"/>
      <c r="F21" s="69"/>
      <c r="G21" s="69"/>
      <c r="H21" s="70"/>
      <c r="I21" s="70"/>
      <c r="J21" s="70"/>
      <c r="K21" s="70"/>
      <c r="L21" s="70"/>
      <c r="M21" s="70"/>
      <c r="N21" s="70"/>
    </row>
    <row r="22" spans="1:7" ht="17.25">
      <c r="A22" s="71" t="s">
        <v>282</v>
      </c>
      <c r="B22" s="72"/>
      <c r="C22" s="72"/>
      <c r="D22" s="72"/>
      <c r="E22" s="72"/>
      <c r="F22" s="72"/>
      <c r="G22" s="72"/>
    </row>
    <row r="23" spans="1:7" ht="17.25">
      <c r="A23" s="71" t="s">
        <v>76</v>
      </c>
      <c r="B23" s="135"/>
      <c r="C23" s="135"/>
      <c r="D23" s="135"/>
      <c r="E23" s="135"/>
      <c r="F23" s="135"/>
      <c r="G23" s="135"/>
    </row>
    <row r="24" spans="1:14" s="18" customFormat="1" ht="16.5" customHeight="1">
      <c r="A24" s="74" t="s">
        <v>283</v>
      </c>
      <c r="B24" s="75"/>
      <c r="C24" s="391" t="s">
        <v>226</v>
      </c>
      <c r="D24" s="391"/>
      <c r="E24" s="391"/>
      <c r="F24" s="77"/>
      <c r="G24" s="76"/>
      <c r="H24" s="78" t="s">
        <v>284</v>
      </c>
      <c r="I24" s="78"/>
      <c r="J24" s="76"/>
      <c r="K24" s="76"/>
      <c r="L24" s="79" t="s">
        <v>285</v>
      </c>
      <c r="M24" s="79"/>
      <c r="N24" s="76"/>
    </row>
    <row r="25" spans="1:14" s="19" customFormat="1" ht="13.5" customHeight="1">
      <c r="A25" s="76"/>
      <c r="B25" s="72"/>
      <c r="C25" s="143"/>
      <c r="D25" s="143"/>
      <c r="E25" s="143"/>
      <c r="F25" s="72"/>
      <c r="G25" s="76"/>
      <c r="H25" s="76"/>
      <c r="I25" s="72"/>
      <c r="J25" s="72"/>
      <c r="K25" s="76"/>
      <c r="L25" s="80"/>
      <c r="M25" s="80"/>
      <c r="N25" s="81"/>
    </row>
    <row r="26" spans="1:9" ht="17.25">
      <c r="A26" s="101" t="s">
        <v>340</v>
      </c>
      <c r="C26" s="391" t="s">
        <v>286</v>
      </c>
      <c r="D26" s="391"/>
      <c r="E26" s="391"/>
      <c r="H26" s="390" t="s">
        <v>81</v>
      </c>
      <c r="I26" s="390"/>
    </row>
    <row r="31" ht="16.5">
      <c r="C31" s="18"/>
    </row>
  </sheetData>
  <mergeCells count="17">
    <mergeCell ref="N5:N6"/>
    <mergeCell ref="H26:I26"/>
    <mergeCell ref="C5:C6"/>
    <mergeCell ref="K5:K6"/>
    <mergeCell ref="D5:D6"/>
    <mergeCell ref="C26:E26"/>
    <mergeCell ref="C24:E24"/>
    <mergeCell ref="A2:N2"/>
    <mergeCell ref="K4:N4"/>
    <mergeCell ref="I5:J5"/>
    <mergeCell ref="H5:H6"/>
    <mergeCell ref="E5:E6"/>
    <mergeCell ref="F5:F6"/>
    <mergeCell ref="G5:G6"/>
    <mergeCell ref="L5:M5"/>
    <mergeCell ref="A5:A6"/>
    <mergeCell ref="B5:B6"/>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5.xml><?xml version="1.0" encoding="utf-8"?>
<worksheet xmlns="http://schemas.openxmlformats.org/spreadsheetml/2006/main" xmlns:r="http://schemas.openxmlformats.org/officeDocument/2006/relationships">
  <dimension ref="A1:L41"/>
  <sheetViews>
    <sheetView zoomScaleSheetLayoutView="75" workbookViewId="0" topLeftCell="A1">
      <selection activeCell="A8" sqref="A8"/>
    </sheetView>
  </sheetViews>
  <sheetFormatPr defaultColWidth="9.00390625" defaultRowHeight="16.5"/>
  <cols>
    <col min="1" max="1" width="20.00390625" style="19" customWidth="1"/>
    <col min="2" max="7" width="9.625" style="19" customWidth="1"/>
    <col min="8" max="9" width="15.625" style="19" customWidth="1"/>
    <col min="10" max="10" width="51.75390625" style="19" customWidth="1"/>
    <col min="11" max="13" width="9.625" style="19" customWidth="1"/>
    <col min="14" max="14" width="10.75390625" style="19" customWidth="1"/>
    <col min="15" max="17" width="8.625" style="19" customWidth="1"/>
    <col min="18" max="16384" width="9.00390625" style="19" customWidth="1"/>
  </cols>
  <sheetData>
    <row r="1" spans="1:11" ht="19.5">
      <c r="A1" s="10" t="s">
        <v>287</v>
      </c>
      <c r="J1" s="2"/>
      <c r="K1" s="104"/>
    </row>
    <row r="2" spans="1:12" ht="21">
      <c r="A2" s="313" t="s">
        <v>69</v>
      </c>
      <c r="B2" s="313"/>
      <c r="C2" s="313"/>
      <c r="D2" s="313"/>
      <c r="E2" s="313"/>
      <c r="F2" s="313"/>
      <c r="G2" s="313"/>
      <c r="H2" s="313"/>
      <c r="I2" s="313"/>
      <c r="J2" s="313"/>
      <c r="K2" s="106"/>
      <c r="L2" s="105"/>
    </row>
    <row r="3" spans="1:12" ht="21">
      <c r="A3" s="401" t="s">
        <v>203</v>
      </c>
      <c r="B3" s="401"/>
      <c r="C3" s="401"/>
      <c r="D3" s="401"/>
      <c r="E3" s="401"/>
      <c r="F3" s="401"/>
      <c r="G3" s="401"/>
      <c r="H3" s="401"/>
      <c r="I3" s="401"/>
      <c r="J3" s="401"/>
      <c r="K3" s="106"/>
      <c r="L3" s="105"/>
    </row>
    <row r="4" spans="1:12" ht="16.5">
      <c r="A4" s="158" t="s">
        <v>295</v>
      </c>
      <c r="B4" s="107"/>
      <c r="C4" s="107"/>
      <c r="D4" s="107"/>
      <c r="E4" s="107"/>
      <c r="F4" s="107"/>
      <c r="G4" s="107"/>
      <c r="H4" s="107"/>
      <c r="J4" s="108" t="s">
        <v>74</v>
      </c>
      <c r="K4" s="109"/>
      <c r="L4" s="105"/>
    </row>
    <row r="5" spans="1:12" ht="39.75" customHeight="1">
      <c r="A5" s="402" t="s">
        <v>288</v>
      </c>
      <c r="B5" s="394" t="s">
        <v>63</v>
      </c>
      <c r="C5" s="396"/>
      <c r="D5" s="405"/>
      <c r="E5" s="405"/>
      <c r="F5" s="405"/>
      <c r="G5" s="405"/>
      <c r="H5" s="406" t="s">
        <v>289</v>
      </c>
      <c r="I5" s="407"/>
      <c r="J5" s="335" t="s">
        <v>207</v>
      </c>
      <c r="K5" s="392"/>
      <c r="L5" s="105"/>
    </row>
    <row r="6" spans="1:12" ht="46.5" customHeight="1">
      <c r="A6" s="403"/>
      <c r="B6" s="394" t="s">
        <v>64</v>
      </c>
      <c r="C6" s="395"/>
      <c r="D6" s="394" t="s">
        <v>65</v>
      </c>
      <c r="E6" s="395"/>
      <c r="F6" s="394" t="s">
        <v>66</v>
      </c>
      <c r="G6" s="396"/>
      <c r="H6" s="397" t="s">
        <v>65</v>
      </c>
      <c r="I6" s="399" t="s">
        <v>66</v>
      </c>
      <c r="J6" s="314"/>
      <c r="K6" s="392"/>
      <c r="L6" s="105"/>
    </row>
    <row r="7" spans="1:12" ht="19.5" customHeight="1">
      <c r="A7" s="404"/>
      <c r="B7" s="160" t="s">
        <v>204</v>
      </c>
      <c r="C7" s="160" t="s">
        <v>205</v>
      </c>
      <c r="D7" s="160" t="s">
        <v>204</v>
      </c>
      <c r="E7" s="160" t="s">
        <v>205</v>
      </c>
      <c r="F7" s="160" t="s">
        <v>204</v>
      </c>
      <c r="G7" s="160" t="s">
        <v>205</v>
      </c>
      <c r="H7" s="398"/>
      <c r="I7" s="400"/>
      <c r="J7" s="315"/>
      <c r="K7" s="392"/>
      <c r="L7" s="105"/>
    </row>
    <row r="8" spans="1:12" ht="21" customHeight="1">
      <c r="A8" s="190" t="s">
        <v>114</v>
      </c>
      <c r="B8" s="111">
        <v>2</v>
      </c>
      <c r="C8" s="111">
        <f aca="true" t="shared" si="0" ref="B8:C23">E8+G8</f>
        <v>0</v>
      </c>
      <c r="D8" s="111"/>
      <c r="E8" s="111"/>
      <c r="F8" s="111">
        <f>+B8</f>
        <v>2</v>
      </c>
      <c r="G8" s="112"/>
      <c r="H8" s="113"/>
      <c r="I8" s="114">
        <v>1172</v>
      </c>
      <c r="J8" s="115" t="s">
        <v>438</v>
      </c>
      <c r="K8" s="392"/>
      <c r="L8" s="105"/>
    </row>
    <row r="9" spans="1:12" ht="21" customHeight="1">
      <c r="A9" s="116"/>
      <c r="B9" s="111">
        <f t="shared" si="0"/>
        <v>0</v>
      </c>
      <c r="C9" s="111">
        <f t="shared" si="0"/>
        <v>0</v>
      </c>
      <c r="D9" s="111"/>
      <c r="E9" s="111"/>
      <c r="F9" s="111"/>
      <c r="G9" s="112"/>
      <c r="H9" s="113"/>
      <c r="I9" s="114"/>
      <c r="J9" s="115" t="s">
        <v>444</v>
      </c>
      <c r="K9" s="392"/>
      <c r="L9" s="105"/>
    </row>
    <row r="10" spans="1:12" ht="21" customHeight="1">
      <c r="A10" s="116"/>
      <c r="B10" s="111">
        <f t="shared" si="0"/>
        <v>0</v>
      </c>
      <c r="C10" s="111">
        <f t="shared" si="0"/>
        <v>0</v>
      </c>
      <c r="D10" s="111"/>
      <c r="E10" s="111"/>
      <c r="F10" s="111"/>
      <c r="G10" s="112"/>
      <c r="H10" s="113"/>
      <c r="I10" s="114"/>
      <c r="J10" s="115" t="s">
        <v>443</v>
      </c>
      <c r="K10" s="392"/>
      <c r="L10" s="105"/>
    </row>
    <row r="11" spans="1:12" ht="21" customHeight="1">
      <c r="A11" s="110"/>
      <c r="B11" s="111">
        <f t="shared" si="0"/>
        <v>0</v>
      </c>
      <c r="C11" s="111">
        <f t="shared" si="0"/>
        <v>0</v>
      </c>
      <c r="D11" s="111"/>
      <c r="E11" s="111"/>
      <c r="F11" s="111"/>
      <c r="G11" s="112"/>
      <c r="H11" s="113"/>
      <c r="I11" s="111"/>
      <c r="J11" s="115" t="s">
        <v>440</v>
      </c>
      <c r="K11" s="392"/>
      <c r="L11" s="105"/>
    </row>
    <row r="12" spans="1:12" ht="21" customHeight="1">
      <c r="A12" s="110"/>
      <c r="B12" s="111">
        <f t="shared" si="0"/>
        <v>0</v>
      </c>
      <c r="C12" s="111">
        <f t="shared" si="0"/>
        <v>0</v>
      </c>
      <c r="D12" s="111"/>
      <c r="E12" s="111"/>
      <c r="F12" s="111"/>
      <c r="G12" s="112"/>
      <c r="H12" s="113"/>
      <c r="I12" s="111"/>
      <c r="J12" s="115" t="s">
        <v>441</v>
      </c>
      <c r="K12" s="392"/>
      <c r="L12" s="105"/>
    </row>
    <row r="13" spans="1:12" ht="21" customHeight="1">
      <c r="A13" s="110"/>
      <c r="B13" s="111">
        <f t="shared" si="0"/>
        <v>0</v>
      </c>
      <c r="C13" s="111">
        <f t="shared" si="0"/>
        <v>0</v>
      </c>
      <c r="D13" s="111"/>
      <c r="E13" s="111"/>
      <c r="F13" s="111"/>
      <c r="G13" s="112"/>
      <c r="H13" s="113"/>
      <c r="I13" s="111"/>
      <c r="J13" s="115" t="s">
        <v>439</v>
      </c>
      <c r="K13" s="392"/>
      <c r="L13" s="105"/>
    </row>
    <row r="14" spans="1:12" ht="21" customHeight="1">
      <c r="A14" s="110"/>
      <c r="B14" s="111">
        <f t="shared" si="0"/>
        <v>0</v>
      </c>
      <c r="C14" s="111">
        <f t="shared" si="0"/>
        <v>0</v>
      </c>
      <c r="D14" s="111"/>
      <c r="E14" s="111"/>
      <c r="F14" s="111"/>
      <c r="G14" s="112"/>
      <c r="H14" s="113"/>
      <c r="I14" s="111"/>
      <c r="J14" s="115" t="s">
        <v>442</v>
      </c>
      <c r="K14" s="392"/>
      <c r="L14" s="105"/>
    </row>
    <row r="15" spans="1:12" ht="21" customHeight="1">
      <c r="A15" s="110"/>
      <c r="B15" s="111">
        <f t="shared" si="0"/>
        <v>0</v>
      </c>
      <c r="C15" s="111">
        <f t="shared" si="0"/>
        <v>0</v>
      </c>
      <c r="D15" s="111"/>
      <c r="E15" s="111"/>
      <c r="F15" s="111"/>
      <c r="G15" s="112"/>
      <c r="H15" s="113"/>
      <c r="I15" s="111"/>
      <c r="J15" s="115"/>
      <c r="K15" s="392"/>
      <c r="L15" s="105"/>
    </row>
    <row r="16" spans="1:12" ht="21" customHeight="1">
      <c r="A16" s="110"/>
      <c r="B16" s="111">
        <f t="shared" si="0"/>
        <v>0</v>
      </c>
      <c r="C16" s="111">
        <f t="shared" si="0"/>
        <v>0</v>
      </c>
      <c r="D16" s="111"/>
      <c r="E16" s="111"/>
      <c r="F16" s="111"/>
      <c r="G16" s="112"/>
      <c r="H16" s="113"/>
      <c r="I16" s="111"/>
      <c r="J16" s="115"/>
      <c r="K16" s="392"/>
      <c r="L16" s="105"/>
    </row>
    <row r="17" spans="1:12" ht="21" customHeight="1">
      <c r="A17" s="110"/>
      <c r="B17" s="111">
        <f t="shared" si="0"/>
        <v>0</v>
      </c>
      <c r="C17" s="111">
        <f t="shared" si="0"/>
        <v>0</v>
      </c>
      <c r="D17" s="111"/>
      <c r="E17" s="111"/>
      <c r="F17" s="111"/>
      <c r="G17" s="112"/>
      <c r="H17" s="113"/>
      <c r="I17" s="111"/>
      <c r="J17" s="115"/>
      <c r="K17" s="392"/>
      <c r="L17" s="105"/>
    </row>
    <row r="18" spans="1:12" ht="21" customHeight="1">
      <c r="A18" s="110"/>
      <c r="B18" s="111">
        <f t="shared" si="0"/>
        <v>0</v>
      </c>
      <c r="C18" s="111">
        <f t="shared" si="0"/>
        <v>0</v>
      </c>
      <c r="D18" s="111"/>
      <c r="E18" s="111"/>
      <c r="F18" s="111"/>
      <c r="G18" s="112"/>
      <c r="H18" s="113"/>
      <c r="I18" s="111"/>
      <c r="J18" s="115"/>
      <c r="K18" s="392"/>
      <c r="L18" s="105"/>
    </row>
    <row r="19" spans="1:12" ht="21" customHeight="1">
      <c r="A19" s="110"/>
      <c r="B19" s="111">
        <f t="shared" si="0"/>
        <v>0</v>
      </c>
      <c r="C19" s="111">
        <f t="shared" si="0"/>
        <v>0</v>
      </c>
      <c r="D19" s="111"/>
      <c r="E19" s="111"/>
      <c r="F19" s="111"/>
      <c r="G19" s="112"/>
      <c r="H19" s="113"/>
      <c r="I19" s="111"/>
      <c r="J19" s="115"/>
      <c r="K19" s="392"/>
      <c r="L19" s="105"/>
    </row>
    <row r="20" spans="1:12" ht="21" customHeight="1">
      <c r="A20" s="117"/>
      <c r="B20" s="111">
        <f t="shared" si="0"/>
        <v>0</v>
      </c>
      <c r="C20" s="111">
        <f t="shared" si="0"/>
        <v>0</v>
      </c>
      <c r="D20" s="111"/>
      <c r="E20" s="111"/>
      <c r="F20" s="111"/>
      <c r="G20" s="112"/>
      <c r="H20" s="113"/>
      <c r="I20" s="111"/>
      <c r="J20" s="115"/>
      <c r="K20" s="392"/>
      <c r="L20" s="105"/>
    </row>
    <row r="21" spans="1:12" ht="21" customHeight="1">
      <c r="A21" s="117"/>
      <c r="B21" s="111">
        <f t="shared" si="0"/>
        <v>0</v>
      </c>
      <c r="C21" s="111">
        <f t="shared" si="0"/>
        <v>0</v>
      </c>
      <c r="D21" s="111"/>
      <c r="E21" s="111"/>
      <c r="F21" s="111"/>
      <c r="G21" s="112"/>
      <c r="H21" s="113"/>
      <c r="I21" s="111"/>
      <c r="J21" s="118"/>
      <c r="K21" s="393"/>
      <c r="L21" s="105"/>
    </row>
    <row r="22" spans="1:12" ht="21" customHeight="1">
      <c r="A22" s="116"/>
      <c r="B22" s="111">
        <f t="shared" si="0"/>
        <v>0</v>
      </c>
      <c r="C22" s="111">
        <f t="shared" si="0"/>
        <v>0</v>
      </c>
      <c r="D22" s="111"/>
      <c r="E22" s="111"/>
      <c r="F22" s="111"/>
      <c r="G22" s="112"/>
      <c r="H22" s="113"/>
      <c r="I22" s="111"/>
      <c r="J22" s="119"/>
      <c r="K22" s="120"/>
      <c r="L22" s="105"/>
    </row>
    <row r="23" spans="1:12" ht="21" customHeight="1">
      <c r="A23" s="122"/>
      <c r="B23" s="111">
        <f t="shared" si="0"/>
        <v>0</v>
      </c>
      <c r="C23" s="111">
        <f t="shared" si="0"/>
        <v>0</v>
      </c>
      <c r="D23" s="111"/>
      <c r="E23" s="111"/>
      <c r="F23" s="111"/>
      <c r="G23" s="112"/>
      <c r="H23" s="113"/>
      <c r="I23" s="111"/>
      <c r="J23" s="119"/>
      <c r="K23" s="120"/>
      <c r="L23" s="105"/>
    </row>
    <row r="24" spans="1:12" ht="21" customHeight="1">
      <c r="A24" s="159" t="s">
        <v>67</v>
      </c>
      <c r="B24" s="111">
        <f aca="true" t="shared" si="1" ref="B24:I24">SUM(B8:B23)</f>
        <v>2</v>
      </c>
      <c r="C24" s="111">
        <f t="shared" si="1"/>
        <v>0</v>
      </c>
      <c r="D24" s="111">
        <f t="shared" si="1"/>
        <v>0</v>
      </c>
      <c r="E24" s="111">
        <f t="shared" si="1"/>
        <v>0</v>
      </c>
      <c r="F24" s="111">
        <f t="shared" si="1"/>
        <v>2</v>
      </c>
      <c r="G24" s="112">
        <f t="shared" si="1"/>
        <v>0</v>
      </c>
      <c r="H24" s="123">
        <f t="shared" si="1"/>
        <v>0</v>
      </c>
      <c r="I24" s="111">
        <f t="shared" si="1"/>
        <v>1172</v>
      </c>
      <c r="J24" s="119"/>
      <c r="K24" s="120"/>
      <c r="L24" s="105"/>
    </row>
    <row r="25" spans="1:12" s="127" customFormat="1" ht="19.5" customHeight="1">
      <c r="A25" s="124" t="s">
        <v>290</v>
      </c>
      <c r="B25" s="124"/>
      <c r="C25" s="124"/>
      <c r="D25" s="124"/>
      <c r="E25" s="124"/>
      <c r="F25" s="125"/>
      <c r="G25" s="125"/>
      <c r="H25" s="125"/>
      <c r="I25" s="125"/>
      <c r="J25" s="105"/>
      <c r="K25" s="105"/>
      <c r="L25" s="126"/>
    </row>
    <row r="26" spans="1:12" s="127" customFormat="1" ht="15" customHeight="1">
      <c r="A26" s="124" t="s">
        <v>84</v>
      </c>
      <c r="B26" s="128"/>
      <c r="C26" s="128"/>
      <c r="D26" s="128"/>
      <c r="E26" s="128"/>
      <c r="F26" s="124"/>
      <c r="G26" s="124"/>
      <c r="H26" s="124"/>
      <c r="I26" s="124"/>
      <c r="J26" s="105"/>
      <c r="K26" s="105"/>
      <c r="L26" s="126"/>
    </row>
    <row r="27" spans="1:12" s="127" customFormat="1" ht="16.5" customHeight="1">
      <c r="A27" s="124"/>
      <c r="B27" s="126"/>
      <c r="C27" s="126"/>
      <c r="D27" s="128"/>
      <c r="E27" s="128"/>
      <c r="F27" s="126"/>
      <c r="G27" s="126"/>
      <c r="H27" s="124"/>
      <c r="I27" s="126"/>
      <c r="J27" s="105"/>
      <c r="K27" s="105"/>
      <c r="L27" s="126"/>
    </row>
    <row r="28" spans="1:9" s="18" customFormat="1" ht="15" customHeight="1">
      <c r="A28" s="2" t="s">
        <v>283</v>
      </c>
      <c r="B28" s="2"/>
      <c r="C28" s="143" t="s">
        <v>291</v>
      </c>
      <c r="D28" s="2"/>
      <c r="E28" s="2"/>
      <c r="F28" s="2"/>
      <c r="G28" s="78" t="s">
        <v>284</v>
      </c>
      <c r="H28" s="124"/>
      <c r="I28" s="129" t="s">
        <v>68</v>
      </c>
    </row>
    <row r="29" spans="1:12" s="18" customFormat="1" ht="16.5" customHeight="1">
      <c r="A29" s="101" t="s">
        <v>340</v>
      </c>
      <c r="B29" s="2"/>
      <c r="C29" s="143" t="s">
        <v>292</v>
      </c>
      <c r="D29" s="2"/>
      <c r="E29" s="2"/>
      <c r="F29" s="2"/>
      <c r="G29" s="390" t="s">
        <v>81</v>
      </c>
      <c r="H29" s="390"/>
      <c r="I29" s="129"/>
      <c r="K29" s="130"/>
      <c r="L29" s="130"/>
    </row>
    <row r="30" spans="1:12" ht="16.5">
      <c r="A30" s="130"/>
      <c r="B30" s="18"/>
      <c r="C30" s="18"/>
      <c r="D30" s="18"/>
      <c r="E30" s="18"/>
      <c r="F30" s="18"/>
      <c r="G30" s="18"/>
      <c r="J30" s="105"/>
      <c r="K30" s="105"/>
      <c r="L30" s="105"/>
    </row>
    <row r="31" spans="1:12" ht="16.5">
      <c r="A31" s="130"/>
      <c r="B31" s="18"/>
      <c r="C31" s="18"/>
      <c r="D31" s="18"/>
      <c r="E31" s="18"/>
      <c r="F31" s="18"/>
      <c r="G31" s="18"/>
      <c r="J31" s="105"/>
      <c r="K31" s="105"/>
      <c r="L31" s="105"/>
    </row>
    <row r="32" spans="1:12" ht="16.5">
      <c r="A32" s="105"/>
      <c r="J32" s="105"/>
      <c r="K32" s="105"/>
      <c r="L32" s="105"/>
    </row>
    <row r="33" spans="1:12" ht="16.5">
      <c r="A33" s="105"/>
      <c r="B33" s="131"/>
      <c r="C33" s="131"/>
      <c r="D33" s="131"/>
      <c r="E33" s="131"/>
      <c r="F33" s="131"/>
      <c r="G33" s="131"/>
      <c r="H33" s="131"/>
      <c r="I33" s="131"/>
      <c r="J33" s="105"/>
      <c r="K33" s="105"/>
      <c r="L33" s="105"/>
    </row>
    <row r="34" spans="1:12" ht="16.5">
      <c r="A34" s="105"/>
      <c r="B34" s="132"/>
      <c r="C34" s="132"/>
      <c r="D34" s="132"/>
      <c r="E34" s="132"/>
      <c r="F34" s="132"/>
      <c r="G34" s="132"/>
      <c r="H34" s="132"/>
      <c r="I34" s="132"/>
      <c r="J34" s="105"/>
      <c r="K34" s="105"/>
      <c r="L34" s="105"/>
    </row>
    <row r="35" spans="1:12" s="134" customFormat="1" ht="16.5">
      <c r="A35" s="105"/>
      <c r="B35" s="133"/>
      <c r="C35" s="133"/>
      <c r="D35" s="133"/>
      <c r="E35" s="133"/>
      <c r="F35" s="133"/>
      <c r="G35" s="133"/>
      <c r="H35" s="133"/>
      <c r="I35" s="133"/>
      <c r="J35" s="19"/>
      <c r="K35" s="19"/>
      <c r="L35" s="105"/>
    </row>
    <row r="36" spans="1:12" s="134" customFormat="1" ht="16.5">
      <c r="A36" s="105"/>
      <c r="B36" s="105"/>
      <c r="C36" s="105"/>
      <c r="D36" s="105"/>
      <c r="E36" s="105"/>
      <c r="F36" s="105"/>
      <c r="G36" s="105"/>
      <c r="H36" s="105"/>
      <c r="I36" s="105"/>
      <c r="J36" s="19"/>
      <c r="K36" s="19"/>
      <c r="L36" s="105"/>
    </row>
    <row r="37" spans="1:12" s="134" customFormat="1" ht="16.5">
      <c r="A37" s="105"/>
      <c r="B37" s="133"/>
      <c r="C37" s="133"/>
      <c r="D37" s="133"/>
      <c r="E37" s="133"/>
      <c r="F37" s="133"/>
      <c r="G37" s="133"/>
      <c r="H37" s="133"/>
      <c r="I37" s="133"/>
      <c r="J37" s="19"/>
      <c r="K37" s="19"/>
      <c r="L37" s="105"/>
    </row>
    <row r="38" spans="1:12" ht="16.5">
      <c r="A38" s="105"/>
      <c r="B38" s="105"/>
      <c r="C38" s="105"/>
      <c r="D38" s="105"/>
      <c r="E38" s="105"/>
      <c r="F38" s="105"/>
      <c r="G38" s="105"/>
      <c r="H38" s="105"/>
      <c r="I38" s="105"/>
      <c r="L38" s="105"/>
    </row>
    <row r="39" spans="1:12" ht="16.5">
      <c r="A39" s="105"/>
      <c r="B39" s="105"/>
      <c r="C39" s="105"/>
      <c r="D39" s="105"/>
      <c r="E39" s="105"/>
      <c r="F39" s="105"/>
      <c r="G39" s="105"/>
      <c r="H39" s="105"/>
      <c r="I39" s="105"/>
      <c r="L39" s="105"/>
    </row>
    <row r="40" spans="1:12" ht="16.5">
      <c r="A40" s="105"/>
      <c r="B40" s="105"/>
      <c r="C40" s="105"/>
      <c r="D40" s="105"/>
      <c r="E40" s="105"/>
      <c r="F40" s="105"/>
      <c r="G40" s="105"/>
      <c r="H40" s="105"/>
      <c r="I40" s="105"/>
      <c r="L40" s="105"/>
    </row>
    <row r="41" spans="1:12" ht="16.5">
      <c r="A41" s="105"/>
      <c r="B41" s="105"/>
      <c r="C41" s="105"/>
      <c r="D41" s="105"/>
      <c r="E41" s="105"/>
      <c r="F41" s="105"/>
      <c r="G41" s="105"/>
      <c r="H41" s="105"/>
      <c r="I41" s="105"/>
      <c r="L41" s="105"/>
    </row>
  </sheetData>
  <mergeCells count="13">
    <mergeCell ref="G29:H29"/>
    <mergeCell ref="A2:J2"/>
    <mergeCell ref="A3:J3"/>
    <mergeCell ref="A5:A7"/>
    <mergeCell ref="B5:G5"/>
    <mergeCell ref="H5:I5"/>
    <mergeCell ref="J5:J7"/>
    <mergeCell ref="K5:K21"/>
    <mergeCell ref="B6:C6"/>
    <mergeCell ref="D6:E6"/>
    <mergeCell ref="F6:G6"/>
    <mergeCell ref="H6:H7"/>
    <mergeCell ref="I6:I7"/>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6.xml><?xml version="1.0" encoding="utf-8"?>
<worksheet xmlns="http://schemas.openxmlformats.org/spreadsheetml/2006/main" xmlns:r="http://schemas.openxmlformats.org/officeDocument/2006/relationships">
  <dimension ref="A1:L42"/>
  <sheetViews>
    <sheetView zoomScaleSheetLayoutView="75" workbookViewId="0" topLeftCell="B5">
      <selection activeCell="I9" sqref="I9"/>
    </sheetView>
  </sheetViews>
  <sheetFormatPr defaultColWidth="9.00390625" defaultRowHeight="16.5"/>
  <cols>
    <col min="1" max="1" width="24.25390625" style="19" customWidth="1"/>
    <col min="2" max="5" width="9.625" style="19" customWidth="1"/>
    <col min="6" max="6" width="9.875" style="19" customWidth="1"/>
    <col min="7" max="7" width="9.625" style="19" customWidth="1"/>
    <col min="8" max="9" width="15.625" style="19" customWidth="1"/>
    <col min="10" max="10" width="47.00390625" style="19" customWidth="1"/>
    <col min="11" max="13" width="9.625" style="19" customWidth="1"/>
    <col min="14" max="14" width="10.75390625" style="19" customWidth="1"/>
    <col min="15" max="17" width="8.625" style="19" customWidth="1"/>
    <col min="18" max="16384" width="9.00390625" style="19" customWidth="1"/>
  </cols>
  <sheetData>
    <row r="1" spans="1:11" ht="19.5">
      <c r="A1" s="10" t="s">
        <v>87</v>
      </c>
      <c r="J1" s="2"/>
      <c r="K1" s="104"/>
    </row>
    <row r="2" spans="1:12" ht="21">
      <c r="A2" s="313" t="s">
        <v>70</v>
      </c>
      <c r="B2" s="313"/>
      <c r="C2" s="313"/>
      <c r="D2" s="313"/>
      <c r="E2" s="313"/>
      <c r="F2" s="313"/>
      <c r="G2" s="313"/>
      <c r="H2" s="313"/>
      <c r="I2" s="313"/>
      <c r="J2" s="313"/>
      <c r="K2" s="106"/>
      <c r="L2" s="105"/>
    </row>
    <row r="3" spans="1:12" ht="21">
      <c r="A3" s="401" t="s">
        <v>203</v>
      </c>
      <c r="B3" s="401"/>
      <c r="C3" s="401"/>
      <c r="D3" s="401"/>
      <c r="E3" s="401"/>
      <c r="F3" s="401"/>
      <c r="G3" s="401"/>
      <c r="H3" s="401"/>
      <c r="I3" s="401"/>
      <c r="J3" s="401"/>
      <c r="K3" s="106"/>
      <c r="L3" s="105"/>
    </row>
    <row r="4" spans="1:12" ht="16.5">
      <c r="A4" s="158" t="s">
        <v>295</v>
      </c>
      <c r="B4" s="107"/>
      <c r="C4" s="107"/>
      <c r="D4" s="107"/>
      <c r="E4" s="107"/>
      <c r="F4" s="107"/>
      <c r="G4" s="107"/>
      <c r="H4" s="107"/>
      <c r="J4" s="108" t="s">
        <v>75</v>
      </c>
      <c r="K4" s="109"/>
      <c r="L4" s="105"/>
    </row>
    <row r="5" spans="1:12" ht="39.75" customHeight="1">
      <c r="A5" s="402" t="s">
        <v>82</v>
      </c>
      <c r="B5" s="394" t="s">
        <v>63</v>
      </c>
      <c r="C5" s="396"/>
      <c r="D5" s="405"/>
      <c r="E5" s="405"/>
      <c r="F5" s="405"/>
      <c r="G5" s="405"/>
      <c r="H5" s="406" t="s">
        <v>206</v>
      </c>
      <c r="I5" s="407"/>
      <c r="J5" s="335" t="s">
        <v>207</v>
      </c>
      <c r="K5" s="392"/>
      <c r="L5" s="105"/>
    </row>
    <row r="6" spans="1:12" ht="46.5" customHeight="1">
      <c r="A6" s="403"/>
      <c r="B6" s="394" t="s">
        <v>64</v>
      </c>
      <c r="C6" s="395"/>
      <c r="D6" s="394" t="s">
        <v>65</v>
      </c>
      <c r="E6" s="395"/>
      <c r="F6" s="394" t="s">
        <v>66</v>
      </c>
      <c r="G6" s="396"/>
      <c r="H6" s="397" t="s">
        <v>65</v>
      </c>
      <c r="I6" s="399" t="s">
        <v>66</v>
      </c>
      <c r="J6" s="314"/>
      <c r="K6" s="392"/>
      <c r="L6" s="105"/>
    </row>
    <row r="7" spans="1:12" ht="19.5" customHeight="1">
      <c r="A7" s="404"/>
      <c r="B7" s="160" t="s">
        <v>204</v>
      </c>
      <c r="C7" s="160" t="s">
        <v>205</v>
      </c>
      <c r="D7" s="160" t="s">
        <v>204</v>
      </c>
      <c r="E7" s="160" t="s">
        <v>205</v>
      </c>
      <c r="F7" s="160" t="s">
        <v>204</v>
      </c>
      <c r="G7" s="160" t="s">
        <v>205</v>
      </c>
      <c r="H7" s="398"/>
      <c r="I7" s="400"/>
      <c r="J7" s="315"/>
      <c r="K7" s="392"/>
      <c r="L7" s="105"/>
    </row>
    <row r="8" spans="1:12" ht="19.5" customHeight="1">
      <c r="A8" s="190" t="s">
        <v>115</v>
      </c>
      <c r="B8" s="111">
        <v>4</v>
      </c>
      <c r="C8" s="111">
        <v>4</v>
      </c>
      <c r="D8" s="111"/>
      <c r="E8" s="111"/>
      <c r="F8" s="111">
        <v>4</v>
      </c>
      <c r="G8" s="112">
        <v>4</v>
      </c>
      <c r="H8" s="113"/>
      <c r="I8" s="114">
        <v>1840</v>
      </c>
      <c r="J8" s="219" t="s">
        <v>157</v>
      </c>
      <c r="K8" s="392"/>
      <c r="L8" s="105"/>
    </row>
    <row r="9" spans="1:12" ht="19.5" customHeight="1">
      <c r="A9" s="116"/>
      <c r="B9" s="111">
        <f aca="true" t="shared" si="0" ref="B9:C24">D9+F9</f>
        <v>0</v>
      </c>
      <c r="C9" s="111">
        <f t="shared" si="0"/>
        <v>0</v>
      </c>
      <c r="D9" s="111"/>
      <c r="E9" s="111"/>
      <c r="F9" s="111"/>
      <c r="G9" s="112"/>
      <c r="H9" s="113"/>
      <c r="I9" s="114"/>
      <c r="J9" s="219" t="s">
        <v>158</v>
      </c>
      <c r="K9" s="392"/>
      <c r="L9" s="105"/>
    </row>
    <row r="10" spans="1:12" ht="19.5" customHeight="1">
      <c r="A10" s="116"/>
      <c r="B10" s="111">
        <f t="shared" si="0"/>
        <v>0</v>
      </c>
      <c r="C10" s="111">
        <f t="shared" si="0"/>
        <v>0</v>
      </c>
      <c r="D10" s="111"/>
      <c r="E10" s="111"/>
      <c r="F10" s="111"/>
      <c r="G10" s="112"/>
      <c r="H10" s="113"/>
      <c r="I10" s="114"/>
      <c r="J10" s="219" t="s">
        <v>159</v>
      </c>
      <c r="K10" s="392"/>
      <c r="L10" s="105"/>
    </row>
    <row r="11" spans="1:12" ht="19.5" customHeight="1">
      <c r="A11" s="116"/>
      <c r="B11" s="111">
        <f t="shared" si="0"/>
        <v>0</v>
      </c>
      <c r="C11" s="111">
        <f t="shared" si="0"/>
        <v>0</v>
      </c>
      <c r="D11" s="111"/>
      <c r="E11" s="111"/>
      <c r="F11" s="111"/>
      <c r="G11" s="112"/>
      <c r="H11" s="113"/>
      <c r="I11" s="114"/>
      <c r="J11" s="219" t="s">
        <v>446</v>
      </c>
      <c r="K11" s="392"/>
      <c r="L11" s="105"/>
    </row>
    <row r="12" spans="1:12" ht="19.5" customHeight="1">
      <c r="A12" s="110"/>
      <c r="B12" s="111">
        <f t="shared" si="0"/>
        <v>0</v>
      </c>
      <c r="C12" s="111">
        <f t="shared" si="0"/>
        <v>0</v>
      </c>
      <c r="D12" s="111"/>
      <c r="E12" s="111"/>
      <c r="F12" s="111"/>
      <c r="G12" s="112"/>
      <c r="H12" s="113"/>
      <c r="I12" s="111"/>
      <c r="J12" s="219" t="s">
        <v>447</v>
      </c>
      <c r="K12" s="392"/>
      <c r="L12" s="105"/>
    </row>
    <row r="13" spans="1:12" ht="19.5" customHeight="1">
      <c r="A13" s="110"/>
      <c r="B13" s="111">
        <f t="shared" si="0"/>
        <v>0</v>
      </c>
      <c r="C13" s="111">
        <f t="shared" si="0"/>
        <v>0</v>
      </c>
      <c r="D13" s="111"/>
      <c r="E13" s="111"/>
      <c r="F13" s="111"/>
      <c r="G13" s="112"/>
      <c r="H13" s="113"/>
      <c r="I13" s="111"/>
      <c r="J13" s="115"/>
      <c r="K13" s="392"/>
      <c r="L13" s="105"/>
    </row>
    <row r="14" spans="1:12" ht="19.5" customHeight="1">
      <c r="A14" s="110"/>
      <c r="B14" s="111">
        <f t="shared" si="0"/>
        <v>0</v>
      </c>
      <c r="C14" s="111">
        <f t="shared" si="0"/>
        <v>0</v>
      </c>
      <c r="D14" s="111"/>
      <c r="E14" s="111"/>
      <c r="F14" s="111"/>
      <c r="G14" s="112"/>
      <c r="H14" s="113"/>
      <c r="I14" s="111"/>
      <c r="J14" s="115"/>
      <c r="K14" s="392"/>
      <c r="L14" s="105"/>
    </row>
    <row r="15" spans="1:12" ht="19.5" customHeight="1">
      <c r="A15" s="110"/>
      <c r="B15" s="111">
        <f t="shared" si="0"/>
        <v>0</v>
      </c>
      <c r="C15" s="111">
        <f t="shared" si="0"/>
        <v>0</v>
      </c>
      <c r="D15" s="111"/>
      <c r="E15" s="111"/>
      <c r="F15" s="111"/>
      <c r="G15" s="112"/>
      <c r="H15" s="113"/>
      <c r="I15" s="111"/>
      <c r="J15" s="115"/>
      <c r="K15" s="392"/>
      <c r="L15" s="105"/>
    </row>
    <row r="16" spans="1:12" ht="19.5" customHeight="1">
      <c r="A16" s="110"/>
      <c r="B16" s="111">
        <f t="shared" si="0"/>
        <v>0</v>
      </c>
      <c r="C16" s="111">
        <f t="shared" si="0"/>
        <v>0</v>
      </c>
      <c r="D16" s="111"/>
      <c r="E16" s="111"/>
      <c r="F16" s="111"/>
      <c r="G16" s="112"/>
      <c r="H16" s="113"/>
      <c r="I16" s="111"/>
      <c r="J16" s="115"/>
      <c r="K16" s="392"/>
      <c r="L16" s="105"/>
    </row>
    <row r="17" spans="1:12" ht="19.5" customHeight="1">
      <c r="A17" s="110"/>
      <c r="B17" s="111">
        <f t="shared" si="0"/>
        <v>0</v>
      </c>
      <c r="C17" s="111">
        <f t="shared" si="0"/>
        <v>0</v>
      </c>
      <c r="D17" s="111"/>
      <c r="E17" s="111"/>
      <c r="F17" s="111"/>
      <c r="G17" s="112"/>
      <c r="H17" s="113"/>
      <c r="I17" s="111"/>
      <c r="J17" s="115"/>
      <c r="K17" s="392"/>
      <c r="L17" s="105"/>
    </row>
    <row r="18" spans="1:12" ht="19.5" customHeight="1">
      <c r="A18" s="110"/>
      <c r="B18" s="111">
        <f t="shared" si="0"/>
        <v>0</v>
      </c>
      <c r="C18" s="111">
        <f t="shared" si="0"/>
        <v>0</v>
      </c>
      <c r="D18" s="111"/>
      <c r="E18" s="111"/>
      <c r="F18" s="111"/>
      <c r="G18" s="112"/>
      <c r="H18" s="113"/>
      <c r="I18" s="111"/>
      <c r="J18" s="115"/>
      <c r="K18" s="392"/>
      <c r="L18" s="105"/>
    </row>
    <row r="19" spans="1:12" ht="19.5" customHeight="1">
      <c r="A19" s="117"/>
      <c r="B19" s="111">
        <f t="shared" si="0"/>
        <v>0</v>
      </c>
      <c r="C19" s="111">
        <f t="shared" si="0"/>
        <v>0</v>
      </c>
      <c r="D19" s="111"/>
      <c r="E19" s="111"/>
      <c r="F19" s="111"/>
      <c r="G19" s="112"/>
      <c r="H19" s="113"/>
      <c r="I19" s="111"/>
      <c r="J19" s="115"/>
      <c r="K19" s="392"/>
      <c r="L19" s="105"/>
    </row>
    <row r="20" spans="1:12" ht="19.5" customHeight="1">
      <c r="A20" s="117"/>
      <c r="B20" s="111">
        <f t="shared" si="0"/>
        <v>0</v>
      </c>
      <c r="C20" s="111">
        <f t="shared" si="0"/>
        <v>0</v>
      </c>
      <c r="D20" s="111"/>
      <c r="E20" s="111"/>
      <c r="F20" s="111"/>
      <c r="G20" s="112"/>
      <c r="H20" s="113"/>
      <c r="I20" s="111"/>
      <c r="J20" s="118"/>
      <c r="K20" s="393"/>
      <c r="L20" s="105"/>
    </row>
    <row r="21" spans="1:12" ht="19.5" customHeight="1">
      <c r="A21" s="116"/>
      <c r="B21" s="111">
        <f t="shared" si="0"/>
        <v>0</v>
      </c>
      <c r="C21" s="111">
        <f t="shared" si="0"/>
        <v>0</v>
      </c>
      <c r="D21" s="111"/>
      <c r="E21" s="111"/>
      <c r="F21" s="111"/>
      <c r="G21" s="112"/>
      <c r="H21" s="113"/>
      <c r="I21" s="111"/>
      <c r="J21" s="119"/>
      <c r="K21" s="120"/>
      <c r="L21" s="105"/>
    </row>
    <row r="22" spans="1:12" ht="19.5" customHeight="1">
      <c r="A22" s="116"/>
      <c r="B22" s="111">
        <f t="shared" si="0"/>
        <v>0</v>
      </c>
      <c r="C22" s="111">
        <f t="shared" si="0"/>
        <v>0</v>
      </c>
      <c r="D22" s="111"/>
      <c r="E22" s="111"/>
      <c r="F22" s="111"/>
      <c r="G22" s="112"/>
      <c r="H22" s="113"/>
      <c r="I22" s="111"/>
      <c r="J22" s="119"/>
      <c r="K22" s="120"/>
      <c r="L22" s="105"/>
    </row>
    <row r="23" spans="1:12" ht="19.5" customHeight="1">
      <c r="A23" s="121"/>
      <c r="B23" s="111">
        <f t="shared" si="0"/>
        <v>0</v>
      </c>
      <c r="C23" s="111">
        <f t="shared" si="0"/>
        <v>0</v>
      </c>
      <c r="D23" s="111"/>
      <c r="E23" s="111"/>
      <c r="F23" s="111"/>
      <c r="G23" s="112"/>
      <c r="H23" s="113"/>
      <c r="I23" s="111"/>
      <c r="J23" s="119"/>
      <c r="K23" s="120"/>
      <c r="L23" s="105"/>
    </row>
    <row r="24" spans="1:12" ht="19.5" customHeight="1">
      <c r="A24" s="122"/>
      <c r="B24" s="111">
        <f t="shared" si="0"/>
        <v>0</v>
      </c>
      <c r="C24" s="111">
        <f t="shared" si="0"/>
        <v>0</v>
      </c>
      <c r="D24" s="111"/>
      <c r="E24" s="111"/>
      <c r="F24" s="111"/>
      <c r="G24" s="112"/>
      <c r="H24" s="113"/>
      <c r="I24" s="111"/>
      <c r="J24" s="119"/>
      <c r="K24" s="120"/>
      <c r="L24" s="105"/>
    </row>
    <row r="25" spans="1:12" ht="19.5" customHeight="1">
      <c r="A25" s="159" t="s">
        <v>67</v>
      </c>
      <c r="B25" s="111">
        <f aca="true" t="shared" si="1" ref="B25:I25">SUM(B8:B24)</f>
        <v>4</v>
      </c>
      <c r="C25" s="111">
        <f t="shared" si="1"/>
        <v>4</v>
      </c>
      <c r="D25" s="111">
        <f t="shared" si="1"/>
        <v>0</v>
      </c>
      <c r="E25" s="111">
        <f t="shared" si="1"/>
        <v>0</v>
      </c>
      <c r="F25" s="111">
        <f t="shared" si="1"/>
        <v>4</v>
      </c>
      <c r="G25" s="112">
        <f t="shared" si="1"/>
        <v>4</v>
      </c>
      <c r="H25" s="123">
        <f t="shared" si="1"/>
        <v>0</v>
      </c>
      <c r="I25" s="111">
        <f t="shared" si="1"/>
        <v>1840</v>
      </c>
      <c r="J25" s="119"/>
      <c r="K25" s="120"/>
      <c r="L25" s="105"/>
    </row>
    <row r="26" spans="1:12" s="127" customFormat="1" ht="19.5" customHeight="1">
      <c r="A26" s="124" t="s">
        <v>296</v>
      </c>
      <c r="B26" s="124"/>
      <c r="C26" s="124"/>
      <c r="D26" s="124"/>
      <c r="E26" s="124"/>
      <c r="F26" s="125"/>
      <c r="G26" s="125"/>
      <c r="H26" s="125"/>
      <c r="I26" s="125"/>
      <c r="J26" s="105"/>
      <c r="K26" s="105"/>
      <c r="L26" s="126"/>
    </row>
    <row r="27" spans="1:12" s="127" customFormat="1" ht="15" customHeight="1">
      <c r="A27" s="124" t="s">
        <v>297</v>
      </c>
      <c r="B27" s="128"/>
      <c r="C27" s="128"/>
      <c r="D27" s="128"/>
      <c r="E27" s="128"/>
      <c r="F27" s="124"/>
      <c r="G27" s="124"/>
      <c r="H27" s="124"/>
      <c r="I27" s="124"/>
      <c r="J27" s="105"/>
      <c r="K27" s="105"/>
      <c r="L27" s="126"/>
    </row>
    <row r="28" spans="1:12" s="127" customFormat="1" ht="16.5" customHeight="1">
      <c r="A28" s="126"/>
      <c r="B28" s="126"/>
      <c r="C28" s="126"/>
      <c r="D28" s="128"/>
      <c r="E28" s="128"/>
      <c r="F28" s="126"/>
      <c r="G28" s="126"/>
      <c r="H28" s="124"/>
      <c r="I28" s="126"/>
      <c r="J28" s="105"/>
      <c r="K28" s="105"/>
      <c r="L28" s="126"/>
    </row>
    <row r="29" spans="1:9" s="18" customFormat="1" ht="15" customHeight="1">
      <c r="A29" s="2" t="s">
        <v>298</v>
      </c>
      <c r="B29" s="2"/>
      <c r="C29" s="143" t="s">
        <v>299</v>
      </c>
      <c r="D29" s="2"/>
      <c r="E29" s="2"/>
      <c r="G29" s="78" t="s">
        <v>300</v>
      </c>
      <c r="H29" s="124"/>
      <c r="I29" s="129" t="s">
        <v>301</v>
      </c>
    </row>
    <row r="30" spans="1:12" s="18" customFormat="1" ht="16.5" customHeight="1">
      <c r="A30" s="101" t="s">
        <v>340</v>
      </c>
      <c r="B30" s="2"/>
      <c r="C30" s="143" t="s">
        <v>302</v>
      </c>
      <c r="D30" s="2"/>
      <c r="E30" s="2"/>
      <c r="F30" s="2"/>
      <c r="G30" s="408" t="s">
        <v>303</v>
      </c>
      <c r="H30" s="390"/>
      <c r="I30" s="129"/>
      <c r="K30" s="130"/>
      <c r="L30" s="130"/>
    </row>
    <row r="31" spans="1:12" ht="16.5">
      <c r="A31" s="130"/>
      <c r="B31" s="18"/>
      <c r="C31" s="18"/>
      <c r="D31" s="18"/>
      <c r="E31" s="18"/>
      <c r="F31" s="18"/>
      <c r="G31" s="18"/>
      <c r="J31" s="105"/>
      <c r="K31" s="105"/>
      <c r="L31" s="105"/>
    </row>
    <row r="32" spans="1:12" ht="16.5">
      <c r="A32" s="105"/>
      <c r="J32" s="105"/>
      <c r="K32" s="105"/>
      <c r="L32" s="105"/>
    </row>
    <row r="33" spans="1:12" ht="16.5">
      <c r="A33" s="105"/>
      <c r="J33" s="105"/>
      <c r="K33" s="105"/>
      <c r="L33" s="105"/>
    </row>
    <row r="34" spans="1:12" ht="16.5">
      <c r="A34" s="105"/>
      <c r="B34" s="131"/>
      <c r="C34" s="131"/>
      <c r="D34" s="131"/>
      <c r="E34" s="131"/>
      <c r="F34" s="131"/>
      <c r="G34" s="131"/>
      <c r="H34" s="131"/>
      <c r="I34" s="131"/>
      <c r="J34" s="105"/>
      <c r="K34" s="105"/>
      <c r="L34" s="105"/>
    </row>
    <row r="35" spans="1:12" ht="16.5">
      <c r="A35" s="105"/>
      <c r="B35" s="132"/>
      <c r="C35" s="132"/>
      <c r="D35" s="132"/>
      <c r="E35" s="132"/>
      <c r="F35" s="132"/>
      <c r="G35" s="132"/>
      <c r="H35" s="132"/>
      <c r="I35" s="132"/>
      <c r="J35" s="105"/>
      <c r="K35" s="105"/>
      <c r="L35" s="105"/>
    </row>
    <row r="36" spans="1:12" s="134" customFormat="1" ht="16.5">
      <c r="A36" s="105"/>
      <c r="B36" s="133"/>
      <c r="C36" s="133"/>
      <c r="D36" s="133"/>
      <c r="E36" s="133"/>
      <c r="F36" s="133"/>
      <c r="G36" s="133"/>
      <c r="H36" s="133"/>
      <c r="I36" s="133"/>
      <c r="J36" s="19"/>
      <c r="K36" s="19"/>
      <c r="L36" s="105"/>
    </row>
    <row r="37" spans="1:12" s="134" customFormat="1" ht="16.5">
      <c r="A37" s="105"/>
      <c r="B37" s="105"/>
      <c r="C37" s="105"/>
      <c r="D37" s="105"/>
      <c r="E37" s="105"/>
      <c r="F37" s="105"/>
      <c r="G37" s="105"/>
      <c r="H37" s="105"/>
      <c r="I37" s="105"/>
      <c r="J37" s="19"/>
      <c r="K37" s="19"/>
      <c r="L37" s="105"/>
    </row>
    <row r="38" spans="1:12" s="134" customFormat="1" ht="16.5">
      <c r="A38" s="105"/>
      <c r="B38" s="133"/>
      <c r="C38" s="133"/>
      <c r="D38" s="133"/>
      <c r="E38" s="133"/>
      <c r="F38" s="133"/>
      <c r="G38" s="133"/>
      <c r="H38" s="133"/>
      <c r="I38" s="133"/>
      <c r="J38" s="19"/>
      <c r="K38" s="19"/>
      <c r="L38" s="105"/>
    </row>
    <row r="39" spans="1:12" ht="16.5">
      <c r="A39" s="105"/>
      <c r="B39" s="105"/>
      <c r="C39" s="105"/>
      <c r="D39" s="105"/>
      <c r="E39" s="105"/>
      <c r="F39" s="105"/>
      <c r="G39" s="105"/>
      <c r="H39" s="105"/>
      <c r="I39" s="105"/>
      <c r="L39" s="105"/>
    </row>
    <row r="40" spans="1:12" ht="16.5">
      <c r="A40" s="105"/>
      <c r="B40" s="105"/>
      <c r="C40" s="105"/>
      <c r="D40" s="105"/>
      <c r="E40" s="105"/>
      <c r="F40" s="105"/>
      <c r="G40" s="105"/>
      <c r="H40" s="105"/>
      <c r="I40" s="105"/>
      <c r="L40" s="105"/>
    </row>
    <row r="41" spans="1:12" ht="16.5">
      <c r="A41" s="105"/>
      <c r="B41" s="105"/>
      <c r="C41" s="105"/>
      <c r="D41" s="105"/>
      <c r="E41" s="105"/>
      <c r="F41" s="105"/>
      <c r="G41" s="105"/>
      <c r="H41" s="105"/>
      <c r="I41" s="105"/>
      <c r="L41" s="105"/>
    </row>
    <row r="42" spans="1:12" ht="16.5">
      <c r="A42" s="105"/>
      <c r="B42" s="105"/>
      <c r="C42" s="105"/>
      <c r="D42" s="105"/>
      <c r="E42" s="105"/>
      <c r="F42" s="105"/>
      <c r="G42" s="105"/>
      <c r="H42" s="105"/>
      <c r="I42" s="105"/>
      <c r="L42" s="105"/>
    </row>
  </sheetData>
  <mergeCells count="13">
    <mergeCell ref="G30:H30"/>
    <mergeCell ref="A2:J2"/>
    <mergeCell ref="A3:J3"/>
    <mergeCell ref="A5:A7"/>
    <mergeCell ref="B5:G5"/>
    <mergeCell ref="H5:I5"/>
    <mergeCell ref="J5:J7"/>
    <mergeCell ref="K5:K20"/>
    <mergeCell ref="B6:C6"/>
    <mergeCell ref="D6:E6"/>
    <mergeCell ref="F6:G6"/>
    <mergeCell ref="H6:H7"/>
    <mergeCell ref="I6:I7"/>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7.xml><?xml version="1.0" encoding="utf-8"?>
<worksheet xmlns="http://schemas.openxmlformats.org/spreadsheetml/2006/main" xmlns:r="http://schemas.openxmlformats.org/officeDocument/2006/relationships">
  <dimension ref="A1:J52"/>
  <sheetViews>
    <sheetView zoomScale="75" zoomScaleNormal="75" zoomScaleSheetLayoutView="75" workbookViewId="0" topLeftCell="A21">
      <selection activeCell="G34" sqref="G34"/>
    </sheetView>
  </sheetViews>
  <sheetFormatPr defaultColWidth="9.00390625" defaultRowHeight="16.5"/>
  <cols>
    <col min="1" max="1" width="31.25390625" style="10" customWidth="1"/>
    <col min="2" max="2" width="23.00390625" style="10" customWidth="1"/>
    <col min="3" max="3" width="15.00390625" style="10" customWidth="1"/>
    <col min="4" max="4" width="14.75390625" style="10" customWidth="1"/>
    <col min="5" max="5" width="14.625" style="10" customWidth="1"/>
    <col min="6" max="6" width="14.125" style="10" customWidth="1"/>
    <col min="7" max="7" width="37.25390625" style="10" customWidth="1"/>
    <col min="8" max="8" width="10.625" style="10" customWidth="1"/>
    <col min="9" max="9" width="18.375" style="234" customWidth="1"/>
    <col min="10" max="13" width="9.625" style="10" customWidth="1"/>
    <col min="14" max="14" width="10.75390625" style="10" customWidth="1"/>
    <col min="15" max="17" width="8.625" style="10" customWidth="1"/>
    <col min="18" max="16384" width="8.875" style="10" customWidth="1"/>
  </cols>
  <sheetData>
    <row r="1" ht="19.5">
      <c r="A1" s="10" t="s">
        <v>88</v>
      </c>
    </row>
    <row r="2" spans="1:9" ht="20.25" customHeight="1">
      <c r="A2" s="24" t="s">
        <v>119</v>
      </c>
      <c r="B2" s="24"/>
      <c r="C2" s="25"/>
      <c r="D2" s="25"/>
      <c r="E2" s="25"/>
      <c r="F2" s="25"/>
      <c r="G2" s="25"/>
      <c r="H2" s="25"/>
      <c r="I2" s="234" t="s">
        <v>221</v>
      </c>
    </row>
    <row r="3" spans="1:9" ht="25.5">
      <c r="A3" s="6" t="s">
        <v>208</v>
      </c>
      <c r="B3" s="6"/>
      <c r="C3" s="6"/>
      <c r="D3" s="6"/>
      <c r="E3" s="6"/>
      <c r="F3" s="6"/>
      <c r="G3" s="6"/>
      <c r="H3" s="6"/>
      <c r="I3" s="234">
        <f>+I4-I5</f>
        <v>1076545</v>
      </c>
    </row>
    <row r="4" spans="1:10" ht="17.25" customHeight="1">
      <c r="A4" s="21"/>
      <c r="B4" s="21"/>
      <c r="C4" s="21"/>
      <c r="D4" s="21"/>
      <c r="E4" s="21"/>
      <c r="F4" s="21"/>
      <c r="G4" s="382" t="s">
        <v>0</v>
      </c>
      <c r="H4" s="382"/>
      <c r="I4" s="234">
        <v>1076765</v>
      </c>
      <c r="J4" s="10" t="s">
        <v>222</v>
      </c>
    </row>
    <row r="5" spans="1:9" ht="24" customHeight="1">
      <c r="A5" s="413" t="s">
        <v>43</v>
      </c>
      <c r="B5" s="413" t="s">
        <v>44</v>
      </c>
      <c r="C5" s="415" t="s">
        <v>210</v>
      </c>
      <c r="D5" s="415" t="s">
        <v>209</v>
      </c>
      <c r="E5" s="417" t="s">
        <v>212</v>
      </c>
      <c r="F5" s="418"/>
      <c r="G5" s="419" t="s">
        <v>211</v>
      </c>
      <c r="H5" s="421" t="s">
        <v>59</v>
      </c>
      <c r="I5" s="234">
        <f>+I6-I7</f>
        <v>220</v>
      </c>
    </row>
    <row r="6" spans="1:9" ht="30.75" customHeight="1">
      <c r="A6" s="414"/>
      <c r="B6" s="414"/>
      <c r="C6" s="416"/>
      <c r="D6" s="416"/>
      <c r="E6" s="40" t="s">
        <v>80</v>
      </c>
      <c r="F6" s="40" t="s">
        <v>93</v>
      </c>
      <c r="G6" s="420"/>
      <c r="H6" s="422"/>
      <c r="I6" s="234">
        <v>7357226</v>
      </c>
    </row>
    <row r="7" spans="1:9" s="14" customFormat="1" ht="25.5" customHeight="1">
      <c r="A7" s="12" t="s">
        <v>25</v>
      </c>
      <c r="B7" s="12"/>
      <c r="C7" s="208">
        <f>C8+C34</f>
        <v>9470</v>
      </c>
      <c r="D7" s="208">
        <f>D8+D34</f>
        <v>11352</v>
      </c>
      <c r="E7" s="208">
        <f>E8+E34</f>
        <v>11465</v>
      </c>
      <c r="F7" s="208">
        <f>F8+F34</f>
        <v>0</v>
      </c>
      <c r="G7" s="208" t="s">
        <v>458</v>
      </c>
      <c r="H7" s="13"/>
      <c r="I7" s="235">
        <f>+I8+'其他繼續性經費(表五) '!I8</f>
        <v>7357006</v>
      </c>
    </row>
    <row r="8" spans="1:9" s="14" customFormat="1" ht="25.5" customHeight="1">
      <c r="A8" s="83" t="s">
        <v>45</v>
      </c>
      <c r="C8" s="203">
        <f>SUM(C9:C15)</f>
        <v>1842</v>
      </c>
      <c r="D8" s="203">
        <f>SUM(D9:D15)</f>
        <v>2417</v>
      </c>
      <c r="E8" s="203">
        <f>SUM(E9:E15)</f>
        <v>2648</v>
      </c>
      <c r="F8" s="203"/>
      <c r="G8" s="13" t="s">
        <v>220</v>
      </c>
      <c r="H8" s="13"/>
      <c r="I8" s="235">
        <f>SUM(I9:I19)</f>
        <v>1842207</v>
      </c>
    </row>
    <row r="9" spans="1:8" ht="25.5" customHeight="1">
      <c r="A9" s="45"/>
      <c r="B9" s="164" t="s">
        <v>46</v>
      </c>
      <c r="C9" s="205"/>
      <c r="D9" s="203"/>
      <c r="E9" s="203"/>
      <c r="F9" s="203"/>
      <c r="G9" s="233" t="s">
        <v>220</v>
      </c>
      <c r="H9" s="15"/>
    </row>
    <row r="10" spans="1:9" ht="25.5" customHeight="1">
      <c r="A10" s="15"/>
      <c r="B10" s="119" t="s">
        <v>47</v>
      </c>
      <c r="C10" s="205">
        <v>34</v>
      </c>
      <c r="D10" s="204">
        <v>50</v>
      </c>
      <c r="E10" s="204">
        <v>50</v>
      </c>
      <c r="F10" s="204"/>
      <c r="G10" s="32"/>
      <c r="H10" s="15"/>
      <c r="I10" s="234">
        <v>33665</v>
      </c>
    </row>
    <row r="11" spans="1:8" ht="25.5" customHeight="1">
      <c r="A11" s="15"/>
      <c r="B11" s="119" t="s">
        <v>48</v>
      </c>
      <c r="C11" s="205"/>
      <c r="D11" s="204"/>
      <c r="E11" s="204"/>
      <c r="F11" s="204"/>
      <c r="G11" s="22"/>
      <c r="H11" s="15"/>
    </row>
    <row r="12" spans="1:8" ht="25.5" customHeight="1">
      <c r="A12" s="15"/>
      <c r="B12" s="119" t="s">
        <v>49</v>
      </c>
      <c r="C12" s="205"/>
      <c r="D12" s="204"/>
      <c r="E12" s="204"/>
      <c r="F12" s="204"/>
      <c r="G12" s="22"/>
      <c r="H12" s="15"/>
    </row>
    <row r="13" spans="1:9" ht="25.5" customHeight="1">
      <c r="A13" s="15"/>
      <c r="B13" s="119" t="s">
        <v>27</v>
      </c>
      <c r="C13" s="205">
        <v>10</v>
      </c>
      <c r="D13" s="204">
        <v>0</v>
      </c>
      <c r="E13" s="204">
        <v>100</v>
      </c>
      <c r="F13" s="204"/>
      <c r="G13" s="22"/>
      <c r="H13" s="15"/>
      <c r="I13" s="234">
        <v>253935</v>
      </c>
    </row>
    <row r="14" spans="1:9" ht="25.5" customHeight="1">
      <c r="A14" s="15"/>
      <c r="B14" s="164" t="s">
        <v>50</v>
      </c>
      <c r="C14" s="205">
        <v>25</v>
      </c>
      <c r="D14" s="204">
        <v>100</v>
      </c>
      <c r="E14" s="204">
        <v>100</v>
      </c>
      <c r="F14" s="204"/>
      <c r="G14" s="22"/>
      <c r="H14" s="15"/>
      <c r="I14" s="234">
        <v>25428</v>
      </c>
    </row>
    <row r="15" spans="1:8" ht="25.5" customHeight="1">
      <c r="A15" s="34"/>
      <c r="B15" s="119" t="s">
        <v>51</v>
      </c>
      <c r="C15" s="9">
        <f>SUM(C16:C19)</f>
        <v>1773</v>
      </c>
      <c r="D15" s="9">
        <f>SUM(D16:D19)</f>
        <v>2267</v>
      </c>
      <c r="E15" s="9">
        <f>SUM(E16:E19)</f>
        <v>2398</v>
      </c>
      <c r="F15" s="9">
        <f>SUM(F16:F19)</f>
        <v>0</v>
      </c>
      <c r="G15" s="22"/>
      <c r="H15" s="15"/>
    </row>
    <row r="16" spans="1:8" ht="32.25" customHeight="1">
      <c r="A16" s="34"/>
      <c r="B16" s="161" t="s">
        <v>102</v>
      </c>
      <c r="C16" s="204">
        <v>244</v>
      </c>
      <c r="D16" s="204">
        <v>378</v>
      </c>
      <c r="E16" s="204">
        <v>354</v>
      </c>
      <c r="F16" s="204"/>
      <c r="G16" s="22"/>
      <c r="H16" s="15"/>
    </row>
    <row r="17" spans="1:9" ht="25.5" customHeight="1">
      <c r="A17" s="34"/>
      <c r="B17" s="119" t="s">
        <v>100</v>
      </c>
      <c r="C17" s="204">
        <v>114</v>
      </c>
      <c r="D17" s="204">
        <v>82</v>
      </c>
      <c r="E17" s="204">
        <v>77</v>
      </c>
      <c r="F17" s="204"/>
      <c r="G17" s="22"/>
      <c r="H17" s="15"/>
      <c r="I17" s="234">
        <f>139089-25428</f>
        <v>113661</v>
      </c>
    </row>
    <row r="18" spans="1:9" ht="25.5" customHeight="1">
      <c r="A18" s="34"/>
      <c r="B18" s="119" t="s">
        <v>101</v>
      </c>
      <c r="C18" s="204">
        <v>619</v>
      </c>
      <c r="D18" s="204">
        <v>854</v>
      </c>
      <c r="E18" s="204">
        <v>1020</v>
      </c>
      <c r="F18" s="204"/>
      <c r="G18" s="22"/>
      <c r="H18" s="15"/>
      <c r="I18" s="234">
        <v>619311</v>
      </c>
    </row>
    <row r="19" spans="1:9" ht="25.5" customHeight="1">
      <c r="A19" s="34"/>
      <c r="B19" s="119" t="s">
        <v>52</v>
      </c>
      <c r="C19" s="204">
        <v>796</v>
      </c>
      <c r="D19" s="204">
        <v>953</v>
      </c>
      <c r="E19" s="204">
        <v>947</v>
      </c>
      <c r="F19" s="204"/>
      <c r="G19" s="22"/>
      <c r="H19" s="15"/>
      <c r="I19" s="234">
        <v>796207</v>
      </c>
    </row>
    <row r="20" spans="1:8" ht="25.5" customHeight="1">
      <c r="A20" s="35" t="s">
        <v>26</v>
      </c>
      <c r="B20" s="165"/>
      <c r="C20" s="15"/>
      <c r="D20" s="15"/>
      <c r="E20" s="15"/>
      <c r="F20" s="15"/>
      <c r="G20" s="22"/>
      <c r="H20" s="15"/>
    </row>
    <row r="21" spans="1:9" ht="15.75" customHeight="1">
      <c r="A21" s="409" t="s">
        <v>304</v>
      </c>
      <c r="B21" s="409"/>
      <c r="C21" s="409"/>
      <c r="D21" s="409"/>
      <c r="E21" s="409"/>
      <c r="F21" s="409"/>
      <c r="G21" s="409"/>
      <c r="H21" s="409"/>
      <c r="I21" s="10"/>
    </row>
    <row r="22" spans="1:9" ht="15.75" customHeight="1">
      <c r="A22" s="410" t="s">
        <v>305</v>
      </c>
      <c r="B22" s="410"/>
      <c r="C22" s="410"/>
      <c r="D22" s="410"/>
      <c r="E22" s="410"/>
      <c r="F22" s="410"/>
      <c r="G22" s="410"/>
      <c r="H22" s="410"/>
      <c r="I22" s="10"/>
    </row>
    <row r="23" spans="1:9" ht="33" customHeight="1">
      <c r="A23" s="411" t="s">
        <v>306</v>
      </c>
      <c r="B23" s="411"/>
      <c r="C23" s="411"/>
      <c r="D23" s="411"/>
      <c r="E23" s="411"/>
      <c r="F23" s="411"/>
      <c r="G23" s="411"/>
      <c r="H23" s="411"/>
      <c r="I23" s="10"/>
    </row>
    <row r="24" spans="1:9" ht="15.75" customHeight="1">
      <c r="A24" s="412" t="s">
        <v>307</v>
      </c>
      <c r="B24" s="412"/>
      <c r="C24" s="412"/>
      <c r="D24" s="412"/>
      <c r="E24" s="412"/>
      <c r="F24" s="412"/>
      <c r="G24" s="412"/>
      <c r="H24" s="412"/>
      <c r="I24" s="10"/>
    </row>
    <row r="25" spans="1:9" ht="18" customHeight="1">
      <c r="A25" s="136" t="s">
        <v>308</v>
      </c>
      <c r="B25" s="237" t="s">
        <v>309</v>
      </c>
      <c r="C25" s="2"/>
      <c r="D25" s="136" t="s">
        <v>310</v>
      </c>
      <c r="E25" s="136"/>
      <c r="F25" s="136"/>
      <c r="G25" s="136" t="s">
        <v>311</v>
      </c>
      <c r="I25" s="10"/>
    </row>
    <row r="26" spans="1:9" ht="18" customHeight="1">
      <c r="A26" s="101" t="s">
        <v>340</v>
      </c>
      <c r="B26" s="237" t="s">
        <v>312</v>
      </c>
      <c r="C26" s="2"/>
      <c r="D26" s="2"/>
      <c r="E26" s="2"/>
      <c r="F26" s="2"/>
      <c r="G26" s="136"/>
      <c r="I26" s="10"/>
    </row>
    <row r="27" ht="19.5">
      <c r="A27" s="10" t="s">
        <v>88</v>
      </c>
    </row>
    <row r="28" spans="1:9" ht="21">
      <c r="A28" s="24" t="s">
        <v>119</v>
      </c>
      <c r="B28" s="24"/>
      <c r="C28" s="25"/>
      <c r="D28" s="25"/>
      <c r="E28" s="25"/>
      <c r="F28" s="25"/>
      <c r="G28" s="25"/>
      <c r="H28" s="25"/>
      <c r="I28" s="234" t="s">
        <v>341</v>
      </c>
    </row>
    <row r="29" spans="1:10" ht="25.5">
      <c r="A29" s="6" t="s">
        <v>98</v>
      </c>
      <c r="B29" s="6"/>
      <c r="C29" s="6"/>
      <c r="D29" s="6"/>
      <c r="E29" s="6"/>
      <c r="F29" s="6"/>
      <c r="G29" s="6"/>
      <c r="H29" s="6"/>
      <c r="I29" s="234">
        <v>1701079</v>
      </c>
      <c r="J29" s="10" t="s">
        <v>223</v>
      </c>
    </row>
    <row r="30" spans="1:10" ht="19.5">
      <c r="A30" s="21"/>
      <c r="B30" s="21"/>
      <c r="C30" s="21"/>
      <c r="D30" s="21"/>
      <c r="E30" s="21"/>
      <c r="F30" s="21"/>
      <c r="G30" s="382" t="s">
        <v>0</v>
      </c>
      <c r="H30" s="382"/>
      <c r="I30" s="234">
        <v>314022</v>
      </c>
      <c r="J30" s="10" t="s">
        <v>222</v>
      </c>
    </row>
    <row r="31" spans="1:9" ht="19.5">
      <c r="A31" s="413" t="s">
        <v>43</v>
      </c>
      <c r="B31" s="413" t="s">
        <v>44</v>
      </c>
      <c r="C31" s="415" t="s">
        <v>210</v>
      </c>
      <c r="D31" s="415" t="s">
        <v>209</v>
      </c>
      <c r="E31" s="417" t="s">
        <v>212</v>
      </c>
      <c r="F31" s="418"/>
      <c r="G31" s="419" t="s">
        <v>211</v>
      </c>
      <c r="H31" s="421" t="s">
        <v>59</v>
      </c>
      <c r="I31" s="234" t="s">
        <v>342</v>
      </c>
    </row>
    <row r="32" spans="1:9" ht="33">
      <c r="A32" s="414"/>
      <c r="B32" s="414"/>
      <c r="C32" s="416"/>
      <c r="D32" s="416"/>
      <c r="E32" s="40" t="s">
        <v>80</v>
      </c>
      <c r="F32" s="40" t="s">
        <v>93</v>
      </c>
      <c r="G32" s="420"/>
      <c r="H32" s="422"/>
      <c r="I32" s="234">
        <f>26496768-I33</f>
        <v>1701079</v>
      </c>
    </row>
    <row r="33" spans="1:9" ht="3" customHeight="1">
      <c r="A33" s="12"/>
      <c r="B33" s="12"/>
      <c r="C33" s="13"/>
      <c r="D33" s="13"/>
      <c r="E33" s="33"/>
      <c r="F33" s="33"/>
      <c r="G33" s="208"/>
      <c r="H33" s="13"/>
      <c r="I33" s="234">
        <f>+I34+'其他繼續性經費(表五) '!I33</f>
        <v>24795689</v>
      </c>
    </row>
    <row r="34" spans="1:9" ht="25.5" customHeight="1">
      <c r="A34" s="83" t="s">
        <v>156</v>
      </c>
      <c r="B34" s="14"/>
      <c r="C34" s="203">
        <f>SUM(C35:C41)</f>
        <v>7628</v>
      </c>
      <c r="D34" s="203">
        <f>SUM(D35:D41)</f>
        <v>8935</v>
      </c>
      <c r="E34" s="203">
        <f>SUM(E35:E41)</f>
        <v>8817</v>
      </c>
      <c r="F34" s="203"/>
      <c r="G34" s="13">
        <f>25965+560</f>
        <v>26525</v>
      </c>
      <c r="H34" s="13"/>
      <c r="I34" s="234">
        <f>SUM(I35:I41)</f>
        <v>7627566</v>
      </c>
    </row>
    <row r="35" spans="1:9" ht="25.5" customHeight="1">
      <c r="A35" s="45"/>
      <c r="B35" s="164" t="s">
        <v>46</v>
      </c>
      <c r="C35" s="205">
        <v>2888</v>
      </c>
      <c r="D35" s="204">
        <v>3190</v>
      </c>
      <c r="E35" s="204">
        <v>3190</v>
      </c>
      <c r="F35" s="203"/>
      <c r="G35" s="233">
        <f>+G33-G34</f>
        <v>-26525</v>
      </c>
      <c r="H35" s="15"/>
      <c r="I35" s="234">
        <v>2888087</v>
      </c>
    </row>
    <row r="36" spans="1:9" ht="25.5" customHeight="1">
      <c r="A36" s="15"/>
      <c r="B36" s="119" t="s">
        <v>47</v>
      </c>
      <c r="C36" s="205">
        <v>1750</v>
      </c>
      <c r="D36" s="204">
        <v>1842</v>
      </c>
      <c r="E36" s="204">
        <v>2037</v>
      </c>
      <c r="F36" s="204"/>
      <c r="G36" s="32"/>
      <c r="H36" s="15"/>
      <c r="I36" s="234">
        <v>1749541</v>
      </c>
    </row>
    <row r="37" spans="1:8" ht="25.5" customHeight="1">
      <c r="A37" s="15"/>
      <c r="B37" s="119" t="s">
        <v>48</v>
      </c>
      <c r="C37" s="205"/>
      <c r="D37" s="204"/>
      <c r="E37" s="204"/>
      <c r="F37" s="204"/>
      <c r="G37" s="22"/>
      <c r="H37" s="15"/>
    </row>
    <row r="38" spans="1:8" ht="25.5" customHeight="1">
      <c r="A38" s="15"/>
      <c r="B38" s="119" t="s">
        <v>49</v>
      </c>
      <c r="C38" s="205"/>
      <c r="D38" s="204"/>
      <c r="E38" s="204"/>
      <c r="F38" s="204"/>
      <c r="G38" s="22"/>
      <c r="H38" s="15"/>
    </row>
    <row r="39" spans="1:9" ht="25.5" customHeight="1">
      <c r="A39" s="15"/>
      <c r="B39" s="119" t="s">
        <v>27</v>
      </c>
      <c r="C39" s="205">
        <v>49</v>
      </c>
      <c r="D39" s="204">
        <v>55</v>
      </c>
      <c r="E39" s="204"/>
      <c r="F39" s="204"/>
      <c r="G39" s="22"/>
      <c r="H39" s="15"/>
      <c r="I39" s="234">
        <f>103403-I42</f>
        <v>49000</v>
      </c>
    </row>
    <row r="40" spans="1:9" ht="25.5" customHeight="1">
      <c r="A40" s="15"/>
      <c r="B40" s="164" t="s">
        <v>50</v>
      </c>
      <c r="C40" s="205">
        <v>142</v>
      </c>
      <c r="D40" s="204">
        <v>200</v>
      </c>
      <c r="E40" s="204">
        <v>200</v>
      </c>
      <c r="F40" s="204"/>
      <c r="G40" s="22"/>
      <c r="H40" s="15"/>
      <c r="I40" s="234">
        <f>443844-I43</f>
        <v>141880</v>
      </c>
    </row>
    <row r="41" spans="1:9" ht="25.5" customHeight="1">
      <c r="A41" s="34"/>
      <c r="B41" s="119" t="s">
        <v>51</v>
      </c>
      <c r="C41" s="9">
        <f>SUM(C42:C45)</f>
        <v>2799</v>
      </c>
      <c r="D41" s="9">
        <f>SUM(D42:D45)</f>
        <v>3648</v>
      </c>
      <c r="E41" s="9">
        <f>SUM(E42:E45)</f>
        <v>3390</v>
      </c>
      <c r="F41" s="9">
        <f>SUM(F42:F45)</f>
        <v>0</v>
      </c>
      <c r="G41" s="22"/>
      <c r="H41" s="15"/>
      <c r="I41" s="234">
        <f>SUM(I42:I45)</f>
        <v>2799058</v>
      </c>
    </row>
    <row r="42" spans="1:9" ht="31.5" customHeight="1">
      <c r="A42" s="34"/>
      <c r="B42" s="161" t="s">
        <v>102</v>
      </c>
      <c r="C42" s="204">
        <v>54</v>
      </c>
      <c r="D42" s="204">
        <v>28</v>
      </c>
      <c r="E42" s="204">
        <v>29</v>
      </c>
      <c r="F42" s="204"/>
      <c r="G42" s="22"/>
      <c r="H42" s="15"/>
      <c r="I42" s="234">
        <v>54403</v>
      </c>
    </row>
    <row r="43" spans="1:9" ht="25.5" customHeight="1">
      <c r="A43" s="34"/>
      <c r="B43" s="119" t="s">
        <v>100</v>
      </c>
      <c r="C43" s="204">
        <v>302</v>
      </c>
      <c r="D43" s="204">
        <v>342</v>
      </c>
      <c r="E43" s="204">
        <v>350</v>
      </c>
      <c r="F43" s="204"/>
      <c r="G43" s="22"/>
      <c r="H43" s="15"/>
      <c r="I43" s="234">
        <v>301964</v>
      </c>
    </row>
    <row r="44" spans="1:9" ht="25.5" customHeight="1">
      <c r="A44" s="34"/>
      <c r="B44" s="119" t="s">
        <v>101</v>
      </c>
      <c r="C44" s="204">
        <v>1635</v>
      </c>
      <c r="D44" s="204">
        <v>1624</v>
      </c>
      <c r="E44" s="204">
        <v>1623</v>
      </c>
      <c r="F44" s="204"/>
      <c r="G44" s="22"/>
      <c r="H44" s="15"/>
      <c r="I44" s="234">
        <v>1634775</v>
      </c>
    </row>
    <row r="45" spans="1:9" ht="25.5" customHeight="1">
      <c r="A45" s="34"/>
      <c r="B45" s="119" t="s">
        <v>52</v>
      </c>
      <c r="C45" s="204">
        <v>808</v>
      </c>
      <c r="D45" s="204">
        <v>1654</v>
      </c>
      <c r="E45" s="204">
        <v>1388</v>
      </c>
      <c r="F45" s="204"/>
      <c r="G45" s="22"/>
      <c r="H45" s="15"/>
      <c r="I45" s="234">
        <v>807916</v>
      </c>
    </row>
    <row r="46" spans="1:8" ht="25.5" customHeight="1">
      <c r="A46" s="35" t="s">
        <v>26</v>
      </c>
      <c r="B46" s="165"/>
      <c r="C46" s="15"/>
      <c r="D46" s="15"/>
      <c r="E46" s="15"/>
      <c r="F46" s="15"/>
      <c r="G46" s="22"/>
      <c r="H46" s="15"/>
    </row>
    <row r="47" spans="1:9" ht="15.75" customHeight="1">
      <c r="A47" s="409" t="s">
        <v>304</v>
      </c>
      <c r="B47" s="409"/>
      <c r="C47" s="409"/>
      <c r="D47" s="409"/>
      <c r="E47" s="409"/>
      <c r="F47" s="409"/>
      <c r="G47" s="409"/>
      <c r="H47" s="409"/>
      <c r="I47" s="10"/>
    </row>
    <row r="48" spans="1:9" ht="15.75" customHeight="1">
      <c r="A48" s="410" t="s">
        <v>305</v>
      </c>
      <c r="B48" s="410"/>
      <c r="C48" s="410"/>
      <c r="D48" s="410"/>
      <c r="E48" s="410"/>
      <c r="F48" s="410"/>
      <c r="G48" s="410"/>
      <c r="H48" s="410"/>
      <c r="I48" s="10"/>
    </row>
    <row r="49" spans="1:9" ht="33" customHeight="1">
      <c r="A49" s="411" t="s">
        <v>306</v>
      </c>
      <c r="B49" s="411"/>
      <c r="C49" s="411"/>
      <c r="D49" s="411"/>
      <c r="E49" s="411"/>
      <c r="F49" s="411"/>
      <c r="G49" s="411"/>
      <c r="H49" s="411"/>
      <c r="I49" s="10"/>
    </row>
    <row r="50" spans="1:9" ht="15.75" customHeight="1">
      <c r="A50" s="412" t="s">
        <v>307</v>
      </c>
      <c r="B50" s="412"/>
      <c r="C50" s="412"/>
      <c r="D50" s="412"/>
      <c r="E50" s="412"/>
      <c r="F50" s="412"/>
      <c r="G50" s="412"/>
      <c r="H50" s="412"/>
      <c r="I50" s="10"/>
    </row>
    <row r="51" spans="1:9" ht="18" customHeight="1">
      <c r="A51" s="136" t="s">
        <v>308</v>
      </c>
      <c r="B51" s="237" t="s">
        <v>309</v>
      </c>
      <c r="C51" s="2"/>
      <c r="D51" s="136" t="s">
        <v>310</v>
      </c>
      <c r="E51" s="136"/>
      <c r="F51" s="136"/>
      <c r="G51" s="136" t="s">
        <v>311</v>
      </c>
      <c r="I51" s="10"/>
    </row>
    <row r="52" spans="1:9" ht="18" customHeight="1">
      <c r="A52" s="101" t="s">
        <v>340</v>
      </c>
      <c r="B52" s="237" t="s">
        <v>312</v>
      </c>
      <c r="C52" s="2"/>
      <c r="D52" s="2"/>
      <c r="E52" s="2"/>
      <c r="F52" s="2"/>
      <c r="G52" s="136"/>
      <c r="I52" s="10"/>
    </row>
  </sheetData>
  <mergeCells count="24">
    <mergeCell ref="G4:H4"/>
    <mergeCell ref="E5:F5"/>
    <mergeCell ref="G5:G6"/>
    <mergeCell ref="H5:H6"/>
    <mergeCell ref="A5:A6"/>
    <mergeCell ref="B5:B6"/>
    <mergeCell ref="C5:C6"/>
    <mergeCell ref="D5:D6"/>
    <mergeCell ref="A21:H21"/>
    <mergeCell ref="A22:H22"/>
    <mergeCell ref="A23:H23"/>
    <mergeCell ref="A24:H24"/>
    <mergeCell ref="G30:H30"/>
    <mergeCell ref="A31:A32"/>
    <mergeCell ref="B31:B32"/>
    <mergeCell ref="C31:C32"/>
    <mergeCell ref="D31:D32"/>
    <mergeCell ref="E31:F31"/>
    <mergeCell ref="G31:G32"/>
    <mergeCell ref="H31:H32"/>
    <mergeCell ref="A47:H47"/>
    <mergeCell ref="A48:H48"/>
    <mergeCell ref="A49:H49"/>
    <mergeCell ref="A50:H50"/>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8.xml><?xml version="1.0" encoding="utf-8"?>
<worksheet xmlns="http://schemas.openxmlformats.org/spreadsheetml/2006/main" xmlns:r="http://schemas.openxmlformats.org/officeDocument/2006/relationships">
  <dimension ref="A1:H30"/>
  <sheetViews>
    <sheetView zoomScale="75" zoomScaleNormal="75" zoomScaleSheetLayoutView="75" workbookViewId="0" topLeftCell="A1">
      <selection activeCell="A25" sqref="A25"/>
    </sheetView>
  </sheetViews>
  <sheetFormatPr defaultColWidth="9.00390625" defaultRowHeight="16.5"/>
  <cols>
    <col min="1" max="1" width="30.375" style="10" customWidth="1"/>
    <col min="2" max="2" width="22.625" style="10" customWidth="1"/>
    <col min="3" max="3" width="15.875" style="10" customWidth="1"/>
    <col min="4" max="4" width="14.875" style="10" customWidth="1"/>
    <col min="5" max="5" width="15.625" style="10" customWidth="1"/>
    <col min="6" max="6" width="14.50390625" style="10" customWidth="1"/>
    <col min="7" max="7" width="36.00390625" style="10" customWidth="1"/>
    <col min="8" max="8" width="10.25390625" style="10" customWidth="1"/>
    <col min="9" max="13" width="9.625" style="10" customWidth="1"/>
    <col min="14" max="14" width="10.75390625" style="10" customWidth="1"/>
    <col min="15" max="17" width="8.625" style="10" customWidth="1"/>
    <col min="18" max="16384" width="8.875" style="10" customWidth="1"/>
  </cols>
  <sheetData>
    <row r="1" ht="19.5">
      <c r="A1" s="10" t="s">
        <v>89</v>
      </c>
    </row>
    <row r="2" spans="1:8" ht="21">
      <c r="A2" s="24" t="s">
        <v>119</v>
      </c>
      <c r="B2" s="24"/>
      <c r="C2" s="25"/>
      <c r="D2" s="25"/>
      <c r="E2" s="25"/>
      <c r="F2" s="25"/>
      <c r="G2" s="25"/>
      <c r="H2" s="25"/>
    </row>
    <row r="3" spans="1:8" ht="25.5">
      <c r="A3" s="6" t="s">
        <v>213</v>
      </c>
      <c r="B3" s="6"/>
      <c r="C3" s="6"/>
      <c r="D3" s="6"/>
      <c r="E3" s="6"/>
      <c r="F3" s="6"/>
      <c r="G3" s="6"/>
      <c r="H3" s="6"/>
    </row>
    <row r="4" spans="1:8" ht="19.5">
      <c r="A4" s="21"/>
      <c r="B4" s="21"/>
      <c r="C4" s="21"/>
      <c r="D4" s="21"/>
      <c r="E4" s="21"/>
      <c r="F4" s="21"/>
      <c r="G4" s="21"/>
      <c r="H4" s="11" t="s">
        <v>0</v>
      </c>
    </row>
    <row r="5" spans="1:8" ht="24" customHeight="1">
      <c r="A5" s="413" t="s">
        <v>43</v>
      </c>
      <c r="B5" s="413" t="s">
        <v>44</v>
      </c>
      <c r="C5" s="415" t="s">
        <v>210</v>
      </c>
      <c r="D5" s="415" t="s">
        <v>209</v>
      </c>
      <c r="E5" s="417" t="s">
        <v>212</v>
      </c>
      <c r="F5" s="423"/>
      <c r="G5" s="419" t="s">
        <v>211</v>
      </c>
      <c r="H5" s="421" t="s">
        <v>59</v>
      </c>
    </row>
    <row r="6" spans="1:8" ht="35.25" customHeight="1">
      <c r="A6" s="414"/>
      <c r="B6" s="414"/>
      <c r="C6" s="416"/>
      <c r="D6" s="416"/>
      <c r="E6" s="40" t="s">
        <v>80</v>
      </c>
      <c r="F6" s="40" t="s">
        <v>93</v>
      </c>
      <c r="G6" s="420"/>
      <c r="H6" s="422"/>
    </row>
    <row r="7" spans="1:8" s="14" customFormat="1" ht="27.75" customHeight="1">
      <c r="A7" s="12" t="s">
        <v>4</v>
      </c>
      <c r="B7" s="12"/>
      <c r="C7" s="13"/>
      <c r="D7" s="13"/>
      <c r="E7" s="33"/>
      <c r="F7" s="33"/>
      <c r="G7" s="13"/>
      <c r="H7" s="13"/>
    </row>
    <row r="8" spans="1:8" ht="27.75" customHeight="1">
      <c r="A8" s="83" t="s">
        <v>45</v>
      </c>
      <c r="C8" s="13"/>
      <c r="D8" s="13"/>
      <c r="E8" s="13"/>
      <c r="F8" s="13"/>
      <c r="H8" s="15"/>
    </row>
    <row r="9" spans="1:8" ht="27.75" customHeight="1">
      <c r="A9" s="15"/>
      <c r="B9" s="7" t="s">
        <v>1</v>
      </c>
      <c r="C9" s="15">
        <v>24</v>
      </c>
      <c r="D9" s="15">
        <v>36</v>
      </c>
      <c r="E9" s="15">
        <v>36</v>
      </c>
      <c r="F9" s="15"/>
      <c r="G9" s="103" t="s">
        <v>120</v>
      </c>
      <c r="H9" s="15"/>
    </row>
    <row r="10" spans="1:8" ht="27.75" customHeight="1">
      <c r="A10" s="15"/>
      <c r="B10" s="7" t="s">
        <v>5</v>
      </c>
      <c r="C10" s="15"/>
      <c r="D10" s="15"/>
      <c r="E10" s="15"/>
      <c r="F10" s="15"/>
      <c r="G10" s="22"/>
      <c r="H10" s="15"/>
    </row>
    <row r="11" spans="1:8" ht="27.75" customHeight="1">
      <c r="A11" s="15"/>
      <c r="B11" s="7" t="s">
        <v>2</v>
      </c>
      <c r="C11" s="15"/>
      <c r="D11" s="15"/>
      <c r="E11" s="15"/>
      <c r="F11" s="15"/>
      <c r="G11" s="22"/>
      <c r="H11" s="15"/>
    </row>
    <row r="12" spans="1:8" ht="27.75" customHeight="1">
      <c r="A12" s="15"/>
      <c r="B12" s="7" t="s">
        <v>3</v>
      </c>
      <c r="C12" s="15"/>
      <c r="D12" s="15"/>
      <c r="E12" s="15"/>
      <c r="F12" s="15"/>
      <c r="G12" s="22"/>
      <c r="H12" s="15"/>
    </row>
    <row r="13" spans="1:8" ht="27" customHeight="1">
      <c r="A13" s="34"/>
      <c r="B13" s="7"/>
      <c r="C13" s="15"/>
      <c r="D13" s="15"/>
      <c r="E13" s="15"/>
      <c r="F13" s="15"/>
      <c r="G13" s="22"/>
      <c r="H13" s="15"/>
    </row>
    <row r="14" spans="1:8" ht="27" customHeight="1">
      <c r="A14" s="34"/>
      <c r="B14" s="7"/>
      <c r="C14" s="15"/>
      <c r="D14" s="15"/>
      <c r="E14" s="15"/>
      <c r="F14" s="15"/>
      <c r="G14" s="22"/>
      <c r="H14" s="15"/>
    </row>
    <row r="15" spans="1:8" ht="27" customHeight="1">
      <c r="A15" s="34"/>
      <c r="B15" s="7"/>
      <c r="C15" s="15"/>
      <c r="D15" s="15"/>
      <c r="E15" s="15"/>
      <c r="F15" s="15"/>
      <c r="G15" s="22"/>
      <c r="H15" s="15"/>
    </row>
    <row r="16" spans="1:8" ht="27" customHeight="1">
      <c r="A16" s="34" t="s">
        <v>6</v>
      </c>
      <c r="B16" s="7"/>
      <c r="C16" s="15"/>
      <c r="D16" s="15"/>
      <c r="E16" s="15"/>
      <c r="F16" s="15"/>
      <c r="G16" s="22"/>
      <c r="H16" s="15"/>
    </row>
    <row r="17" spans="1:8" ht="27" customHeight="1">
      <c r="A17" s="34" t="s">
        <v>6</v>
      </c>
      <c r="B17" s="7"/>
      <c r="C17" s="15"/>
      <c r="D17" s="15"/>
      <c r="E17" s="15"/>
      <c r="F17" s="15"/>
      <c r="G17" s="22"/>
      <c r="H17" s="15"/>
    </row>
    <row r="18" spans="1:8" ht="27" customHeight="1">
      <c r="A18" s="34" t="s">
        <v>6</v>
      </c>
      <c r="B18" s="7"/>
      <c r="C18" s="15"/>
      <c r="D18" s="15"/>
      <c r="E18" s="15"/>
      <c r="F18" s="15"/>
      <c r="G18" s="22"/>
      <c r="H18" s="15"/>
    </row>
    <row r="19" spans="1:8" ht="27" customHeight="1">
      <c r="A19" s="34" t="s">
        <v>6</v>
      </c>
      <c r="B19" s="34"/>
      <c r="C19" s="15"/>
      <c r="D19" s="15"/>
      <c r="E19" s="15"/>
      <c r="F19" s="15"/>
      <c r="G19" s="22"/>
      <c r="H19" s="15"/>
    </row>
    <row r="20" spans="1:8" ht="27" customHeight="1">
      <c r="A20" s="34" t="s">
        <v>6</v>
      </c>
      <c r="B20" s="34"/>
      <c r="C20" s="15"/>
      <c r="D20" s="15"/>
      <c r="E20" s="15"/>
      <c r="F20" s="15"/>
      <c r="G20" s="22"/>
      <c r="H20" s="15"/>
    </row>
    <row r="21" spans="1:8" ht="27" customHeight="1">
      <c r="A21" s="35" t="s">
        <v>6</v>
      </c>
      <c r="B21" s="35"/>
      <c r="C21" s="15"/>
      <c r="D21" s="15"/>
      <c r="E21" s="15"/>
      <c r="F21" s="15"/>
      <c r="G21" s="22"/>
      <c r="H21" s="15"/>
    </row>
    <row r="22" spans="1:8" ht="21" customHeight="1">
      <c r="A22" s="17" t="s">
        <v>313</v>
      </c>
      <c r="B22" s="17"/>
      <c r="C22" s="16"/>
      <c r="D22" s="16"/>
      <c r="E22" s="16"/>
      <c r="F22" s="16"/>
      <c r="G22" s="16"/>
      <c r="H22" s="16"/>
    </row>
    <row r="23" spans="1:2" ht="19.5">
      <c r="A23" s="17" t="s">
        <v>314</v>
      </c>
      <c r="B23" s="17"/>
    </row>
    <row r="24" spans="1:7" ht="19.5">
      <c r="A24" s="136" t="s">
        <v>315</v>
      </c>
      <c r="B24" s="136"/>
      <c r="C24" s="237" t="s">
        <v>246</v>
      </c>
      <c r="E24" s="136" t="s">
        <v>316</v>
      </c>
      <c r="F24" s="136"/>
      <c r="G24" s="136" t="s">
        <v>317</v>
      </c>
    </row>
    <row r="25" spans="1:7" ht="19.5">
      <c r="A25" s="101" t="s">
        <v>340</v>
      </c>
      <c r="B25" s="136"/>
      <c r="C25" s="237" t="s">
        <v>249</v>
      </c>
      <c r="E25" s="2"/>
      <c r="F25" s="2"/>
      <c r="G25" s="136"/>
    </row>
    <row r="26" spans="1:7" ht="19.5">
      <c r="A26" s="2"/>
      <c r="B26" s="2"/>
      <c r="C26" s="2"/>
      <c r="D26" s="2"/>
      <c r="E26" s="2"/>
      <c r="F26" s="2"/>
      <c r="G26" s="136"/>
    </row>
    <row r="27" spans="1:7" ht="19.5">
      <c r="A27" s="2"/>
      <c r="B27" s="2"/>
      <c r="C27" s="2"/>
      <c r="D27" s="2"/>
      <c r="E27" s="2"/>
      <c r="F27" s="2"/>
      <c r="G27" s="44"/>
    </row>
    <row r="30" ht="19.5">
      <c r="D30" s="23"/>
    </row>
  </sheetData>
  <mergeCells count="7">
    <mergeCell ref="G5:G6"/>
    <mergeCell ref="H5:H6"/>
    <mergeCell ref="E5:F5"/>
    <mergeCell ref="A5:A6"/>
    <mergeCell ref="B5:B6"/>
    <mergeCell ref="C5:C6"/>
    <mergeCell ref="D5:D6"/>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xl/worksheets/sheet9.xml><?xml version="1.0" encoding="utf-8"?>
<worksheet xmlns="http://schemas.openxmlformats.org/spreadsheetml/2006/main" xmlns:r="http://schemas.openxmlformats.org/officeDocument/2006/relationships">
  <dimension ref="A1:J50"/>
  <sheetViews>
    <sheetView zoomScale="75" zoomScaleNormal="75" zoomScaleSheetLayoutView="75" workbookViewId="0" topLeftCell="A30">
      <selection activeCell="F41" sqref="F41"/>
    </sheetView>
  </sheetViews>
  <sheetFormatPr defaultColWidth="9.00390625" defaultRowHeight="16.5"/>
  <cols>
    <col min="1" max="1" width="27.25390625" style="10" customWidth="1"/>
    <col min="2" max="2" width="28.625" style="10" customWidth="1"/>
    <col min="3" max="4" width="15.625" style="10" customWidth="1"/>
    <col min="5" max="5" width="14.50390625" style="10" customWidth="1"/>
    <col min="6" max="6" width="14.375" style="10" customWidth="1"/>
    <col min="7" max="7" width="32.875" style="10" customWidth="1"/>
    <col min="8" max="8" width="11.375" style="10" customWidth="1"/>
    <col min="9" max="9" width="20.375" style="234" customWidth="1"/>
    <col min="10" max="13" width="9.625" style="10" customWidth="1"/>
    <col min="14" max="14" width="10.75390625" style="10" customWidth="1"/>
    <col min="15" max="17" width="8.625" style="10" customWidth="1"/>
    <col min="18" max="16384" width="8.875" style="10" customWidth="1"/>
  </cols>
  <sheetData>
    <row r="1" ht="20.25" customHeight="1">
      <c r="A1" s="10" t="s">
        <v>90</v>
      </c>
    </row>
    <row r="2" spans="1:9" ht="21">
      <c r="A2" s="24" t="s">
        <v>119</v>
      </c>
      <c r="B2" s="24"/>
      <c r="C2" s="25"/>
      <c r="D2" s="25"/>
      <c r="E2" s="25"/>
      <c r="F2" s="25"/>
      <c r="G2" s="25"/>
      <c r="H2" s="25"/>
      <c r="I2" s="10" t="s">
        <v>222</v>
      </c>
    </row>
    <row r="3" spans="1:10" ht="25.5">
      <c r="A3" s="6" t="s">
        <v>214</v>
      </c>
      <c r="B3" s="6"/>
      <c r="C3" s="6"/>
      <c r="D3" s="6"/>
      <c r="E3" s="6"/>
      <c r="F3" s="6"/>
      <c r="G3" s="6"/>
      <c r="H3" s="6"/>
      <c r="I3" s="234">
        <v>1076765</v>
      </c>
      <c r="J3" s="10" t="s">
        <v>223</v>
      </c>
    </row>
    <row r="4" spans="1:9" ht="16.5" customHeight="1">
      <c r="A4" s="21"/>
      <c r="B4" s="21"/>
      <c r="C4" s="21"/>
      <c r="D4" s="21"/>
      <c r="E4" s="21"/>
      <c r="F4" s="21"/>
      <c r="G4" s="21"/>
      <c r="H4" s="11" t="s">
        <v>0</v>
      </c>
      <c r="I4" s="234">
        <v>314022</v>
      </c>
    </row>
    <row r="5" spans="1:8" ht="24" customHeight="1">
      <c r="A5" s="413" t="s">
        <v>43</v>
      </c>
      <c r="B5" s="413" t="s">
        <v>44</v>
      </c>
      <c r="C5" s="415" t="s">
        <v>210</v>
      </c>
      <c r="D5" s="415" t="s">
        <v>209</v>
      </c>
      <c r="E5" s="417" t="s">
        <v>212</v>
      </c>
      <c r="F5" s="418"/>
      <c r="G5" s="419" t="s">
        <v>211</v>
      </c>
      <c r="H5" s="421" t="s">
        <v>59</v>
      </c>
    </row>
    <row r="6" spans="1:8" ht="30.75" customHeight="1">
      <c r="A6" s="414"/>
      <c r="B6" s="414"/>
      <c r="C6" s="416"/>
      <c r="D6" s="416"/>
      <c r="E6" s="40" t="s">
        <v>80</v>
      </c>
      <c r="F6" s="40" t="s">
        <v>93</v>
      </c>
      <c r="G6" s="420"/>
      <c r="H6" s="422"/>
    </row>
    <row r="7" spans="1:9" s="14" customFormat="1" ht="24" customHeight="1">
      <c r="A7" s="12" t="s">
        <v>28</v>
      </c>
      <c r="B7" s="12"/>
      <c r="C7" s="208">
        <f>C8+C33</f>
        <v>23053</v>
      </c>
      <c r="D7" s="208">
        <f>D8+D33</f>
        <v>19625</v>
      </c>
      <c r="E7" s="208">
        <f>E8+E33</f>
        <v>21745</v>
      </c>
      <c r="F7" s="208">
        <f>F8+F33</f>
        <v>154</v>
      </c>
      <c r="G7" s="13"/>
      <c r="H7" s="13"/>
      <c r="I7" s="235"/>
    </row>
    <row r="8" spans="1:9" ht="24" customHeight="1">
      <c r="A8" s="83" t="s">
        <v>126</v>
      </c>
      <c r="B8" s="15"/>
      <c r="C8" s="203">
        <f>SUM(C9:C22)</f>
        <v>5515</v>
      </c>
      <c r="D8" s="203">
        <f>SUM(D9:D22)</f>
        <v>3875</v>
      </c>
      <c r="E8" s="203">
        <f>SUM(E9:E22)</f>
        <v>4339</v>
      </c>
      <c r="F8" s="13"/>
      <c r="G8" s="32"/>
      <c r="H8" s="15"/>
      <c r="I8" s="234">
        <f>SUM(I9:I19)</f>
        <v>5514799</v>
      </c>
    </row>
    <row r="9" spans="1:9" ht="24" customHeight="1">
      <c r="A9" s="15"/>
      <c r="B9" s="84" t="s">
        <v>138</v>
      </c>
      <c r="C9" s="204">
        <v>180</v>
      </c>
      <c r="D9" s="204">
        <v>180</v>
      </c>
      <c r="E9" s="204">
        <v>180</v>
      </c>
      <c r="F9" s="15"/>
      <c r="G9" s="32"/>
      <c r="H9" s="15"/>
      <c r="I9" s="234">
        <v>179972</v>
      </c>
    </row>
    <row r="10" spans="1:8" ht="21.75" customHeight="1">
      <c r="A10" s="15"/>
      <c r="B10" s="84" t="s">
        <v>139</v>
      </c>
      <c r="C10" s="204"/>
      <c r="D10" s="204"/>
      <c r="E10" s="204"/>
      <c r="F10" s="15"/>
      <c r="G10" s="22"/>
      <c r="H10" s="15"/>
    </row>
    <row r="11" spans="1:9" ht="33" customHeight="1">
      <c r="A11" s="15"/>
      <c r="B11" s="85" t="s">
        <v>83</v>
      </c>
      <c r="C11" s="204"/>
      <c r="D11" s="204">
        <v>60</v>
      </c>
      <c r="E11" s="204">
        <v>60</v>
      </c>
      <c r="F11" s="15"/>
      <c r="G11" s="22"/>
      <c r="H11" s="15"/>
      <c r="I11" s="234">
        <v>0</v>
      </c>
    </row>
    <row r="12" spans="1:9" ht="24" customHeight="1">
      <c r="A12" s="15"/>
      <c r="B12" s="84" t="s">
        <v>140</v>
      </c>
      <c r="C12" s="204">
        <v>100</v>
      </c>
      <c r="D12" s="204">
        <v>100</v>
      </c>
      <c r="E12" s="204">
        <v>100</v>
      </c>
      <c r="F12" s="15"/>
      <c r="G12" s="22"/>
      <c r="H12" s="15"/>
      <c r="I12" s="234">
        <v>100000</v>
      </c>
    </row>
    <row r="13" spans="1:8" ht="24" customHeight="1">
      <c r="A13" s="34"/>
      <c r="B13" s="84" t="s">
        <v>128</v>
      </c>
      <c r="C13" s="204"/>
      <c r="D13" s="204"/>
      <c r="E13" s="204"/>
      <c r="F13" s="15"/>
      <c r="G13" s="22"/>
      <c r="H13" s="15"/>
    </row>
    <row r="14" spans="1:9" ht="24" customHeight="1">
      <c r="A14" s="34"/>
      <c r="B14" s="84" t="s">
        <v>129</v>
      </c>
      <c r="C14" s="204">
        <f>1447+1077</f>
        <v>2524</v>
      </c>
      <c r="D14" s="204">
        <f>595</f>
        <v>595</v>
      </c>
      <c r="E14" s="204">
        <v>840</v>
      </c>
      <c r="F14" s="15"/>
      <c r="G14" s="22"/>
      <c r="H14" s="15"/>
      <c r="I14" s="234">
        <f>1447100+1076765</f>
        <v>2523865</v>
      </c>
    </row>
    <row r="15" spans="1:9" ht="24" customHeight="1">
      <c r="A15" s="34"/>
      <c r="B15" s="84" t="s">
        <v>130</v>
      </c>
      <c r="C15" s="204">
        <v>181</v>
      </c>
      <c r="D15" s="204">
        <v>80</v>
      </c>
      <c r="E15" s="204">
        <v>80</v>
      </c>
      <c r="F15" s="15"/>
      <c r="G15" s="22"/>
      <c r="H15" s="15"/>
      <c r="I15" s="234">
        <f>800356-619311</f>
        <v>181045</v>
      </c>
    </row>
    <row r="16" spans="1:9" ht="24" customHeight="1">
      <c r="A16" s="34"/>
      <c r="B16" s="84" t="s">
        <v>131</v>
      </c>
      <c r="C16" s="204">
        <v>404</v>
      </c>
      <c r="D16" s="204">
        <v>535</v>
      </c>
      <c r="E16" s="204">
        <v>535</v>
      </c>
      <c r="F16" s="15"/>
      <c r="G16" s="22"/>
      <c r="H16" s="15"/>
      <c r="I16" s="234">
        <v>403565</v>
      </c>
    </row>
    <row r="17" spans="1:9" ht="24" customHeight="1">
      <c r="A17" s="34"/>
      <c r="B17" s="84" t="s">
        <v>132</v>
      </c>
      <c r="C17" s="204">
        <v>975</v>
      </c>
      <c r="D17" s="204">
        <f>129+100+655+132</f>
        <v>1016</v>
      </c>
      <c r="E17" s="204">
        <v>1275</v>
      </c>
      <c r="F17" s="15"/>
      <c r="G17" s="22"/>
      <c r="H17" s="15"/>
      <c r="I17" s="234">
        <f>1771537-796207</f>
        <v>975330</v>
      </c>
    </row>
    <row r="18" spans="1:9" ht="24" customHeight="1">
      <c r="A18" s="34"/>
      <c r="B18" s="84" t="s">
        <v>133</v>
      </c>
      <c r="C18" s="204">
        <v>1151</v>
      </c>
      <c r="D18" s="204">
        <v>1309</v>
      </c>
      <c r="E18" s="204">
        <v>1269</v>
      </c>
      <c r="F18" s="15"/>
      <c r="G18" s="22"/>
      <c r="H18" s="15"/>
      <c r="I18" s="234">
        <v>1151022</v>
      </c>
    </row>
    <row r="19" spans="1:8" ht="24" customHeight="1">
      <c r="A19" s="34"/>
      <c r="B19" s="84" t="s">
        <v>134</v>
      </c>
      <c r="C19" s="15"/>
      <c r="D19" s="15"/>
      <c r="E19" s="15"/>
      <c r="F19" s="15"/>
      <c r="G19" s="22"/>
      <c r="H19" s="15"/>
    </row>
    <row r="20" spans="1:8" ht="24" customHeight="1">
      <c r="A20" s="34" t="s">
        <v>141</v>
      </c>
      <c r="B20" s="84" t="s">
        <v>135</v>
      </c>
      <c r="C20" s="15"/>
      <c r="D20" s="15"/>
      <c r="E20" s="15"/>
      <c r="F20" s="15"/>
      <c r="G20" s="22"/>
      <c r="H20" s="15"/>
    </row>
    <row r="21" spans="1:8" ht="24" customHeight="1">
      <c r="A21" s="34"/>
      <c r="B21" s="84" t="s">
        <v>136</v>
      </c>
      <c r="C21" s="15"/>
      <c r="D21" s="15"/>
      <c r="E21" s="15"/>
      <c r="F21" s="15"/>
      <c r="G21" s="22"/>
      <c r="H21" s="15"/>
    </row>
    <row r="22" spans="1:8" ht="18.75" customHeight="1">
      <c r="A22" s="34"/>
      <c r="B22" s="84" t="s">
        <v>142</v>
      </c>
      <c r="C22" s="15"/>
      <c r="D22" s="15"/>
      <c r="E22" s="15"/>
      <c r="F22" s="15"/>
      <c r="G22" s="22"/>
      <c r="H22" s="15"/>
    </row>
    <row r="23" spans="1:8" ht="21.75" customHeight="1">
      <c r="A23" s="35"/>
      <c r="B23" s="34" t="s">
        <v>26</v>
      </c>
      <c r="C23" s="15"/>
      <c r="D23" s="15"/>
      <c r="E23" s="15"/>
      <c r="F23" s="15"/>
      <c r="G23" s="22"/>
      <c r="H23" s="15"/>
    </row>
    <row r="24" spans="1:9" ht="48.75" customHeight="1">
      <c r="A24" s="424" t="s">
        <v>318</v>
      </c>
      <c r="B24" s="424"/>
      <c r="C24" s="424"/>
      <c r="D24" s="424"/>
      <c r="E24" s="424"/>
      <c r="F24" s="424"/>
      <c r="G24" s="424"/>
      <c r="H24" s="424"/>
      <c r="I24" s="10"/>
    </row>
    <row r="25" spans="1:9" ht="19.5">
      <c r="A25" s="136" t="s">
        <v>315</v>
      </c>
      <c r="B25" s="143" t="s">
        <v>246</v>
      </c>
      <c r="C25" s="2"/>
      <c r="D25" s="2"/>
      <c r="E25" s="136" t="s">
        <v>316</v>
      </c>
      <c r="F25" s="136"/>
      <c r="G25" s="136" t="s">
        <v>319</v>
      </c>
      <c r="I25" s="10"/>
    </row>
    <row r="26" spans="1:9" ht="19.5">
      <c r="A26" s="101" t="s">
        <v>340</v>
      </c>
      <c r="B26" s="143" t="s">
        <v>249</v>
      </c>
      <c r="C26" s="2"/>
      <c r="D26" s="2"/>
      <c r="E26" s="2"/>
      <c r="F26" s="2"/>
      <c r="G26" s="136"/>
      <c r="I26" s="10"/>
    </row>
    <row r="27" ht="19.5">
      <c r="A27" s="10" t="s">
        <v>90</v>
      </c>
    </row>
    <row r="28" spans="1:8" ht="21">
      <c r="A28" s="24" t="s">
        <v>119</v>
      </c>
      <c r="B28" s="24"/>
      <c r="C28" s="25"/>
      <c r="D28" s="25"/>
      <c r="E28" s="25"/>
      <c r="F28" s="25"/>
      <c r="G28" s="25"/>
      <c r="H28" s="25"/>
    </row>
    <row r="29" spans="1:8" ht="25.5">
      <c r="A29" s="6" t="s">
        <v>214</v>
      </c>
      <c r="B29" s="6"/>
      <c r="C29" s="6"/>
      <c r="D29" s="6"/>
      <c r="E29" s="6"/>
      <c r="F29" s="6"/>
      <c r="G29" s="6"/>
      <c r="H29" s="6"/>
    </row>
    <row r="30" spans="1:8" ht="19.5">
      <c r="A30" s="21"/>
      <c r="B30" s="21"/>
      <c r="C30" s="21"/>
      <c r="D30" s="21"/>
      <c r="E30" s="21"/>
      <c r="F30" s="21"/>
      <c r="G30" s="21"/>
      <c r="H30" s="11" t="s">
        <v>0</v>
      </c>
    </row>
    <row r="31" spans="1:8" ht="19.5">
      <c r="A31" s="413" t="s">
        <v>43</v>
      </c>
      <c r="B31" s="413" t="s">
        <v>44</v>
      </c>
      <c r="C31" s="415" t="s">
        <v>210</v>
      </c>
      <c r="D31" s="415" t="s">
        <v>209</v>
      </c>
      <c r="E31" s="417" t="s">
        <v>212</v>
      </c>
      <c r="F31" s="418"/>
      <c r="G31" s="419" t="s">
        <v>211</v>
      </c>
      <c r="H31" s="421" t="s">
        <v>59</v>
      </c>
    </row>
    <row r="32" spans="1:9" ht="33">
      <c r="A32" s="414"/>
      <c r="B32" s="414"/>
      <c r="C32" s="416"/>
      <c r="D32" s="416"/>
      <c r="E32" s="40" t="s">
        <v>80</v>
      </c>
      <c r="F32" s="40" t="s">
        <v>93</v>
      </c>
      <c r="G32" s="420"/>
      <c r="H32" s="422"/>
      <c r="I32" s="234" t="s">
        <v>220</v>
      </c>
    </row>
    <row r="33" spans="1:9" ht="19.5">
      <c r="A33" s="83" t="s">
        <v>125</v>
      </c>
      <c r="B33" s="15"/>
      <c r="C33" s="203">
        <f>SUM(C34:C46)</f>
        <v>17538</v>
      </c>
      <c r="D33" s="203">
        <f>SUM(D34:D46)</f>
        <v>15750</v>
      </c>
      <c r="E33" s="203">
        <f>SUM(E34:E46)</f>
        <v>17406</v>
      </c>
      <c r="F33" s="203">
        <f>SUM(F34:F46)</f>
        <v>154</v>
      </c>
      <c r="G33" s="32"/>
      <c r="H33" s="15"/>
      <c r="I33" s="234">
        <f>SUM(I34:I44)</f>
        <v>17168123</v>
      </c>
    </row>
    <row r="34" spans="1:9" ht="23.25" customHeight="1">
      <c r="A34" s="15"/>
      <c r="B34" s="84" t="s">
        <v>127</v>
      </c>
      <c r="C34" s="204">
        <v>191</v>
      </c>
      <c r="D34" s="204">
        <v>183</v>
      </c>
      <c r="E34" s="204">
        <v>183</v>
      </c>
      <c r="F34" s="204"/>
      <c r="G34" s="22"/>
      <c r="H34" s="15"/>
      <c r="I34" s="234">
        <v>190851</v>
      </c>
    </row>
    <row r="35" spans="1:9" ht="23.25" customHeight="1">
      <c r="A35" s="34"/>
      <c r="B35" s="84" t="s">
        <v>128</v>
      </c>
      <c r="C35" s="204">
        <v>1544</v>
      </c>
      <c r="D35" s="204">
        <v>1600</v>
      </c>
      <c r="E35" s="204">
        <v>2960</v>
      </c>
      <c r="F35" s="204"/>
      <c r="G35" s="22"/>
      <c r="H35" s="15"/>
      <c r="I35" s="234">
        <v>1544384</v>
      </c>
    </row>
    <row r="36" spans="1:8" ht="23.25" customHeight="1">
      <c r="A36" s="34"/>
      <c r="B36" s="84" t="s">
        <v>129</v>
      </c>
      <c r="C36" s="204"/>
      <c r="D36" s="204"/>
      <c r="E36" s="204"/>
      <c r="F36" s="204"/>
      <c r="G36" s="22"/>
      <c r="H36" s="15"/>
    </row>
    <row r="37" spans="1:9" ht="23.25" customHeight="1">
      <c r="A37" s="34"/>
      <c r="B37" s="84" t="s">
        <v>130</v>
      </c>
      <c r="C37" s="204"/>
      <c r="D37" s="204"/>
      <c r="E37" s="204"/>
      <c r="F37" s="204"/>
      <c r="G37" s="22"/>
      <c r="H37" s="15"/>
      <c r="I37" s="234">
        <f>1634775-'基本辦公費(表三)'!I44</f>
        <v>0</v>
      </c>
    </row>
    <row r="38" spans="1:9" ht="23.25" customHeight="1">
      <c r="A38" s="34"/>
      <c r="B38" s="84" t="s">
        <v>131</v>
      </c>
      <c r="C38" s="204">
        <v>765</v>
      </c>
      <c r="D38" s="204">
        <v>890</v>
      </c>
      <c r="E38" s="204">
        <v>890</v>
      </c>
      <c r="F38" s="204"/>
      <c r="G38" s="22"/>
      <c r="H38" s="15"/>
      <c r="I38" s="234">
        <v>764610</v>
      </c>
    </row>
    <row r="39" spans="1:10" ht="23.25" customHeight="1">
      <c r="A39" s="34"/>
      <c r="B39" s="84" t="s">
        <v>132</v>
      </c>
      <c r="C39" s="204">
        <v>2160</v>
      </c>
      <c r="D39" s="204">
        <f>2990-1654</f>
        <v>1336</v>
      </c>
      <c r="E39" s="204">
        <v>1570</v>
      </c>
      <c r="F39" s="204"/>
      <c r="G39" s="22"/>
      <c r="H39" s="15"/>
      <c r="I39" s="234">
        <f>2968041-'基本辦公費(表三)'!I45</f>
        <v>2160125</v>
      </c>
      <c r="J39" s="10">
        <v>2968041</v>
      </c>
    </row>
    <row r="40" spans="1:9" ht="23.25" customHeight="1">
      <c r="A40" s="34"/>
      <c r="B40" s="84" t="s">
        <v>133</v>
      </c>
      <c r="C40" s="204">
        <v>11862</v>
      </c>
      <c r="D40" s="204">
        <f>10519</f>
        <v>10519</v>
      </c>
      <c r="E40" s="204">
        <f>10805-164</f>
        <v>10641</v>
      </c>
      <c r="F40" s="204">
        <f>68-4</f>
        <v>64</v>
      </c>
      <c r="G40" s="22"/>
      <c r="H40" s="15"/>
      <c r="I40" s="234">
        <f>11517812+314022+30200</f>
        <v>11862034</v>
      </c>
    </row>
    <row r="41" spans="1:9" ht="23.25" customHeight="1">
      <c r="A41" s="34"/>
      <c r="B41" s="84" t="s">
        <v>134</v>
      </c>
      <c r="C41" s="204">
        <v>562</v>
      </c>
      <c r="D41" s="204">
        <v>560</v>
      </c>
      <c r="E41" s="204">
        <v>560</v>
      </c>
      <c r="F41" s="204"/>
      <c r="G41" s="22"/>
      <c r="H41" s="15"/>
      <c r="I41" s="234">
        <v>561988</v>
      </c>
    </row>
    <row r="42" spans="1:8" ht="23.25" customHeight="1">
      <c r="A42" s="34"/>
      <c r="B42" s="84" t="s">
        <v>135</v>
      </c>
      <c r="C42" s="204" t="s">
        <v>220</v>
      </c>
      <c r="D42" s="204">
        <v>0</v>
      </c>
      <c r="E42" s="204"/>
      <c r="F42" s="204"/>
      <c r="G42" s="22"/>
      <c r="H42" s="15"/>
    </row>
    <row r="43" spans="1:9" ht="23.25" customHeight="1">
      <c r="A43" s="34"/>
      <c r="B43" s="84" t="s">
        <v>136</v>
      </c>
      <c r="C43" s="204">
        <v>81</v>
      </c>
      <c r="D43" s="204">
        <v>99</v>
      </c>
      <c r="E43" s="204">
        <v>99</v>
      </c>
      <c r="F43" s="204"/>
      <c r="G43" s="22"/>
      <c r="H43" s="15"/>
      <c r="I43" s="234">
        <v>81131</v>
      </c>
    </row>
    <row r="44" spans="1:9" ht="23.25" customHeight="1">
      <c r="A44" s="34"/>
      <c r="B44" s="206" t="s">
        <v>137</v>
      </c>
      <c r="C44" s="204">
        <v>3</v>
      </c>
      <c r="D44" s="204">
        <v>3</v>
      </c>
      <c r="E44" s="204">
        <v>3</v>
      </c>
      <c r="F44" s="204"/>
      <c r="G44" s="22"/>
      <c r="H44" s="15"/>
      <c r="I44" s="234">
        <v>3000</v>
      </c>
    </row>
    <row r="45" spans="1:9" ht="51.75" customHeight="1">
      <c r="A45" s="119"/>
      <c r="B45" s="119" t="s">
        <v>124</v>
      </c>
      <c r="C45" s="166">
        <v>150</v>
      </c>
      <c r="D45" s="166">
        <v>160</v>
      </c>
      <c r="E45" s="166">
        <v>100</v>
      </c>
      <c r="F45" s="166">
        <v>90</v>
      </c>
      <c r="G45" s="220" t="s">
        <v>160</v>
      </c>
      <c r="H45" s="15"/>
      <c r="I45" s="234">
        <v>150000</v>
      </c>
    </row>
    <row r="46" spans="1:9" ht="23.25" customHeight="1">
      <c r="A46" s="67"/>
      <c r="B46" s="67" t="s">
        <v>123</v>
      </c>
      <c r="C46" s="207">
        <v>220</v>
      </c>
      <c r="D46" s="207">
        <v>400</v>
      </c>
      <c r="E46" s="207">
        <v>400</v>
      </c>
      <c r="F46" s="207"/>
      <c r="G46" s="22"/>
      <c r="H46" s="15"/>
      <c r="I46" s="234">
        <v>220239</v>
      </c>
    </row>
    <row r="47" spans="1:8" ht="23.25" customHeight="1">
      <c r="A47" s="35"/>
      <c r="B47" s="34" t="s">
        <v>26</v>
      </c>
      <c r="C47" s="15"/>
      <c r="D47" s="15"/>
      <c r="E47" s="15"/>
      <c r="F47" s="15"/>
      <c r="G47" s="22"/>
      <c r="H47" s="15"/>
    </row>
    <row r="48" spans="1:9" ht="48.75" customHeight="1">
      <c r="A48" s="424" t="s">
        <v>318</v>
      </c>
      <c r="B48" s="424"/>
      <c r="C48" s="424"/>
      <c r="D48" s="424"/>
      <c r="E48" s="424"/>
      <c r="F48" s="424"/>
      <c r="G48" s="424"/>
      <c r="H48" s="424"/>
      <c r="I48" s="10"/>
    </row>
    <row r="49" spans="1:9" ht="19.5">
      <c r="A49" s="136" t="s">
        <v>315</v>
      </c>
      <c r="B49" s="143" t="s">
        <v>246</v>
      </c>
      <c r="C49" s="2"/>
      <c r="D49" s="2"/>
      <c r="E49" s="136" t="s">
        <v>316</v>
      </c>
      <c r="F49" s="136"/>
      <c r="G49" s="136" t="s">
        <v>319</v>
      </c>
      <c r="I49" s="10"/>
    </row>
    <row r="50" spans="1:9" ht="19.5">
      <c r="A50" s="101" t="s">
        <v>340</v>
      </c>
      <c r="B50" s="143" t="s">
        <v>249</v>
      </c>
      <c r="C50" s="2"/>
      <c r="D50" s="2"/>
      <c r="E50" s="2"/>
      <c r="F50" s="2"/>
      <c r="G50" s="136"/>
      <c r="I50" s="10"/>
    </row>
  </sheetData>
  <mergeCells count="16">
    <mergeCell ref="A24:H24"/>
    <mergeCell ref="A5:A6"/>
    <mergeCell ref="B5:B6"/>
    <mergeCell ref="C5:C6"/>
    <mergeCell ref="D5:D6"/>
    <mergeCell ref="E5:F5"/>
    <mergeCell ref="G5:G6"/>
    <mergeCell ref="H5:H6"/>
    <mergeCell ref="E31:F31"/>
    <mergeCell ref="G31:G32"/>
    <mergeCell ref="H31:H32"/>
    <mergeCell ref="A48:H48"/>
    <mergeCell ref="A31:A32"/>
    <mergeCell ref="B31:B32"/>
    <mergeCell ref="C31:C32"/>
    <mergeCell ref="D31:D32"/>
  </mergeCells>
  <printOptions/>
  <pageMargins left="0.4724409448818898" right="0.4724409448818898" top="0.5905511811023623" bottom="0.5905511811023623" header="0.3937007874015748" footer="0.3937007874015748"/>
  <pageSetup horizontalDpi="600" verticalDpi="600" orientation="landscape" paperSize="9" scale="85" r:id="rId1"/>
  <headerFooter alignWithMargins="0">
    <oddFooter>&amp;R第&amp;P頁共&amp;N頁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歲計課</dc:creator>
  <cp:keywords/>
  <dc:description/>
  <cp:lastModifiedBy>黃瓊華</cp:lastModifiedBy>
  <cp:lastPrinted>2013-06-14T03:36:20Z</cp:lastPrinted>
  <dcterms:created xsi:type="dcterms:W3CDTF">2002-08-01T07:47:32Z</dcterms:created>
  <dcterms:modified xsi:type="dcterms:W3CDTF">2013-07-04T07:42:18Z</dcterms:modified>
  <cp:category/>
  <cp:version/>
  <cp:contentType/>
  <cp:contentStatus/>
</cp:coreProperties>
</file>