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0" yWindow="195" windowWidth="11340" windowHeight="7830" activeTab="0"/>
  </bookViews>
  <sheets>
    <sheet name="一般公文統計表 " sheetId="1" r:id="rId1"/>
  </sheets>
  <definedNames>
    <definedName name="_xlnm.Print_Titles" localSheetId="0">'一般公文統計表 '!$2:$9</definedName>
  </definedNames>
  <calcPr fullCalcOnLoad="1"/>
</workbook>
</file>

<file path=xl/sharedStrings.xml><?xml version="1.0" encoding="utf-8"?>
<sst xmlns="http://schemas.openxmlformats.org/spreadsheetml/2006/main" count="95" uniqueCount="85">
  <si>
    <t>應辦公文</t>
  </si>
  <si>
    <t>已辦結公文統計</t>
  </si>
  <si>
    <t>待辦公文統計</t>
  </si>
  <si>
    <t>本月份
新收件數</t>
  </si>
  <si>
    <t>本月創稿(簽)數</t>
  </si>
  <si>
    <t>合計</t>
  </si>
  <si>
    <t>發文統計</t>
  </si>
  <si>
    <t>小計</t>
  </si>
  <si>
    <t>存查件數</t>
  </si>
  <si>
    <t>辦結公文合計</t>
  </si>
  <si>
    <t>發文平均使用日數</t>
  </si>
  <si>
    <t>未逾辦理期限待辦件數</t>
  </si>
  <si>
    <t>已逾辦理期限待辦件數</t>
  </si>
  <si>
    <t>﹝1﹞+﹝2﹞+﹝3﹞</t>
  </si>
  <si>
    <t>6日(含)以內辦結</t>
  </si>
  <si>
    <t>7日至30日(含)辦結</t>
  </si>
  <si>
    <t>30日以上辦結</t>
  </si>
  <si>
    <t>﹝5﹞+﹝6﹞+﹝7﹞</t>
  </si>
  <si>
    <t>﹝8﹞+﹝9﹞</t>
  </si>
  <si>
    <t>件數</t>
  </si>
  <si>
    <t>%</t>
  </si>
  <si>
    <t>﹝1﹞</t>
  </si>
  <si>
    <t>﹝2﹞</t>
  </si>
  <si>
    <t>﹝3﹞</t>
  </si>
  <si>
    <t>﹝4﹞</t>
  </si>
  <si>
    <t>﹝5﹞</t>
  </si>
  <si>
    <t>﹝5﹞/﹝8﹞</t>
  </si>
  <si>
    <t>﹝6﹞</t>
  </si>
  <si>
    <t>﹝6﹞/﹝8﹞</t>
  </si>
  <si>
    <t>﹝7﹞</t>
  </si>
  <si>
    <t>﹝7﹞/﹝8﹞</t>
  </si>
  <si>
    <t>﹝8﹞</t>
  </si>
  <si>
    <t>﹝9﹞</t>
  </si>
  <si>
    <t>﹝10﹞</t>
  </si>
  <si>
    <t>﹝10﹞/﹝4﹞</t>
  </si>
  <si>
    <t>﹝11﹞</t>
  </si>
  <si>
    <t>﹝12﹞</t>
  </si>
  <si>
    <t>﹝12﹞/﹝4﹞</t>
  </si>
  <si>
    <t>﹝13﹞</t>
  </si>
  <si>
    <t>﹝14﹞</t>
  </si>
  <si>
    <t>財政局</t>
  </si>
  <si>
    <t>建設局</t>
  </si>
  <si>
    <t>教育局</t>
  </si>
  <si>
    <t>工務局</t>
  </si>
  <si>
    <t>社會局</t>
  </si>
  <si>
    <t>交通旅遊局</t>
  </si>
  <si>
    <t>行政室</t>
  </si>
  <si>
    <t>研考室</t>
  </si>
  <si>
    <t>主計室</t>
  </si>
  <si>
    <t>人事室</t>
  </si>
  <si>
    <t>政風室</t>
  </si>
  <si>
    <t>金門縣金城鎮公所</t>
  </si>
  <si>
    <t>金門縣金沙鎮公所</t>
  </si>
  <si>
    <t>金門縣金寧鄉公所</t>
  </si>
  <si>
    <t>金門縣烈嶼鄉公所</t>
  </si>
  <si>
    <t>金門縣立體育場</t>
  </si>
  <si>
    <t>金門縣農業試驗所</t>
  </si>
  <si>
    <t>金門縣水產試驗所</t>
  </si>
  <si>
    <t>金門縣林務所</t>
  </si>
  <si>
    <t>金門縣畜產試驗所</t>
  </si>
  <si>
    <t>金門縣動植物防疫所</t>
  </si>
  <si>
    <t>金門縣養護工程所</t>
  </si>
  <si>
    <t>金門縣殯葬管理所</t>
  </si>
  <si>
    <t>金門縣大同之家</t>
  </si>
  <si>
    <t>金門縣陶瓷廠</t>
  </si>
  <si>
    <t>金門縣自來水廠</t>
  </si>
  <si>
    <t>金門縣金門日報社</t>
  </si>
  <si>
    <t>金門縣物資處</t>
  </si>
  <si>
    <t>浯江輪渡有限公司</t>
  </si>
  <si>
    <t>金門酒廠實業股份有限公司</t>
  </si>
  <si>
    <t>金門縣政府暨所屬各機關</t>
  </si>
  <si>
    <t>一般公文統計表</t>
  </si>
  <si>
    <t>民政局</t>
  </si>
  <si>
    <t>金門縣金湖鎮公所</t>
  </si>
  <si>
    <t>金門縣衛生局</t>
  </si>
  <si>
    <t>金門縣地政局</t>
  </si>
  <si>
    <t>金門縣環境保護局</t>
  </si>
  <si>
    <t>金門縣消防局</t>
  </si>
  <si>
    <t>金門縣警察局</t>
  </si>
  <si>
    <t>金門縣稅捐稽徵處</t>
  </si>
  <si>
    <t>金門縣文化局</t>
  </si>
  <si>
    <t>﹝4-10)</t>
  </si>
  <si>
    <t>金門縣港務處</t>
  </si>
  <si>
    <t>金門縣公共車船管理處</t>
  </si>
  <si>
    <t>起迄日期:2012/08/01 至 2012/08/31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</si>
</sst>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 "/>
    <numFmt numFmtId="186" formatCode="0_);[Red]\(0\)"/>
    <numFmt numFmtId="187" formatCode="0.00_);[Red]\(0.00\)"/>
    <numFmt numFmtId="188" formatCode="0.00;[Red]0.00"/>
    <numFmt numFmtId="189" formatCode="0.00_ "/>
    <numFmt numFmtId="190" formatCode="0_ "/>
    <numFmt numFmtId="191" formatCode="#,##0.00_);\-#,##0.00"/>
    <numFmt numFmtId="192" formatCode="0.0_);[Red]\(0.0\)"/>
    <numFmt numFmtId="193" formatCode="#,##0.0"/>
    <numFmt numFmtId="194" formatCode="0.0_ "/>
    <numFmt numFmtId="195" formatCode="0.000_ "/>
    <numFmt numFmtId="196" formatCode="0.00_);\(0.00\)"/>
    <numFmt numFmtId="197" formatCode="0_);\(0\)"/>
    <numFmt numFmtId="198" formatCode="#,##0.00_);\(#,##0.00\)"/>
    <numFmt numFmtId="199" formatCode="#,##0.00_ "/>
  </numFmts>
  <fonts count="3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b/>
      <sz val="20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6"/>
      <color indexed="8"/>
      <name val="標楷體"/>
      <family val="4"/>
    </font>
    <font>
      <sz val="11"/>
      <color indexed="8"/>
      <name val="標楷體"/>
      <family val="4"/>
    </font>
    <font>
      <sz val="8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name val="Times New Roman"/>
      <family val="1"/>
    </font>
    <font>
      <sz val="12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1" applyNumberFormat="0" applyFill="0" applyAlignment="0" applyProtection="0"/>
    <xf numFmtId="0" fontId="16" fillId="4" borderId="0" applyNumberFormat="0" applyBorder="0" applyAlignment="0" applyProtection="0"/>
    <xf numFmtId="9" fontId="0" fillId="0" borderId="0" applyFont="0" applyFill="0" applyBorder="0" applyAlignment="0" applyProtection="0"/>
    <xf numFmtId="0" fontId="1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17" borderId="8" applyNumberFormat="0" applyAlignment="0" applyProtection="0"/>
    <xf numFmtId="0" fontId="26" fillId="23" borderId="9" applyNumberFormat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185" fontId="6" fillId="0" borderId="10" xfId="0" applyNumberFormat="1" applyFont="1" applyBorder="1" applyAlignment="1">
      <alignment horizontal="center" vertical="center" wrapText="1"/>
    </xf>
    <xf numFmtId="0" fontId="6" fillId="0" borderId="10" xfId="39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5" fontId="9" fillId="0" borderId="10" xfId="0" applyNumberFormat="1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185" fontId="6" fillId="0" borderId="10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0" fillId="0" borderId="0" xfId="0" applyNumberForma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186" fontId="11" fillId="0" borderId="14" xfId="0" applyNumberFormat="1" applyFont="1" applyFill="1" applyBorder="1" applyAlignment="1">
      <alignment vertical="center" shrinkToFit="1"/>
    </xf>
    <xf numFmtId="187" fontId="11" fillId="0" borderId="14" xfId="0" applyNumberFormat="1" applyFont="1" applyFill="1" applyBorder="1" applyAlignment="1">
      <alignment vertical="center" shrinkToFit="1"/>
    </xf>
    <xf numFmtId="0" fontId="31" fillId="24" borderId="14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185" fontId="31" fillId="0" borderId="14" xfId="0" applyNumberFormat="1" applyFont="1" applyBorder="1" applyAlignment="1">
      <alignment horizontal="center" vertical="center" wrapText="1"/>
    </xf>
    <xf numFmtId="199" fontId="31" fillId="0" borderId="14" xfId="0" applyNumberFormat="1" applyFont="1" applyBorder="1" applyAlignment="1">
      <alignment horizontal="center" vertical="center" wrapText="1"/>
    </xf>
    <xf numFmtId="189" fontId="31" fillId="0" borderId="14" xfId="0" applyNumberFormat="1" applyFont="1" applyBorder="1" applyAlignment="1">
      <alignment horizontal="center" vertical="center" wrapText="1"/>
    </xf>
    <xf numFmtId="190" fontId="31" fillId="0" borderId="14" xfId="0" applyNumberFormat="1" applyFont="1" applyBorder="1" applyAlignment="1">
      <alignment horizontal="center" vertical="center" wrapText="1"/>
    </xf>
    <xf numFmtId="185" fontId="3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185" fontId="30" fillId="0" borderId="0" xfId="0" applyNumberFormat="1" applyFont="1" applyFill="1" applyBorder="1" applyAlignment="1">
      <alignment horizontal="right"/>
    </xf>
    <xf numFmtId="191" fontId="11" fillId="0" borderId="14" xfId="0" applyNumberFormat="1" applyFont="1" applyFill="1" applyBorder="1" applyAlignment="1">
      <alignment vertical="center"/>
    </xf>
    <xf numFmtId="3" fontId="12" fillId="0" borderId="14" xfId="0" applyFont="1" applyFill="1" applyBorder="1" applyAlignment="1">
      <alignment horizontal="right" vertical="center"/>
    </xf>
    <xf numFmtId="191" fontId="12" fillId="0" borderId="14" xfId="0" applyFont="1" applyFill="1" applyBorder="1" applyAlignment="1">
      <alignment horizontal="right" vertical="center"/>
    </xf>
    <xf numFmtId="196" fontId="12" fillId="0" borderId="14" xfId="0" applyFont="1" applyFill="1" applyBorder="1" applyAlignment="1">
      <alignment horizontal="right" vertical="center"/>
    </xf>
    <xf numFmtId="185" fontId="30" fillId="0" borderId="14" xfId="0" applyNumberFormat="1" applyFont="1" applyFill="1" applyBorder="1" applyAlignment="1">
      <alignment horizontal="right"/>
    </xf>
    <xf numFmtId="189" fontId="30" fillId="0" borderId="14" xfId="0" applyNumberFormat="1" applyFont="1" applyFill="1" applyBorder="1" applyAlignment="1">
      <alignment horizontal="right"/>
    </xf>
    <xf numFmtId="0" fontId="0" fillId="0" borderId="14" xfId="0" applyFill="1" applyBorder="1" applyAlignment="1">
      <alignment wrapText="1"/>
    </xf>
    <xf numFmtId="3" fontId="0" fillId="0" borderId="14" xfId="0" applyNumberFormat="1" applyFill="1" applyBorder="1" applyAlignment="1">
      <alignment wrapText="1"/>
    </xf>
    <xf numFmtId="186" fontId="30" fillId="0" borderId="14" xfId="0" applyNumberFormat="1" applyFont="1" applyFill="1" applyBorder="1" applyAlignment="1">
      <alignment horizontal="right" vertical="center"/>
    </xf>
    <xf numFmtId="186" fontId="30" fillId="0" borderId="14" xfId="0" applyNumberFormat="1" applyFont="1" applyFill="1" applyBorder="1" applyAlignment="1">
      <alignment vertical="center"/>
    </xf>
    <xf numFmtId="185" fontId="30" fillId="0" borderId="14" xfId="0" applyNumberFormat="1" applyFont="1" applyFill="1" applyBorder="1" applyAlignment="1">
      <alignment horizontal="right"/>
    </xf>
    <xf numFmtId="0" fontId="30" fillId="0" borderId="14" xfId="0" applyFont="1" applyFill="1" applyBorder="1" applyAlignment="1">
      <alignment wrapText="1"/>
    </xf>
    <xf numFmtId="0" fontId="30" fillId="0" borderId="14" xfId="0" applyFont="1" applyFill="1" applyBorder="1" applyAlignment="1">
      <alignment horizontal="right" wrapText="1"/>
    </xf>
    <xf numFmtId="189" fontId="30" fillId="0" borderId="14" xfId="0" applyNumberFormat="1" applyFont="1" applyFill="1" applyBorder="1" applyAlignment="1">
      <alignment horizontal="right" vertical="center" shrinkToFit="1"/>
    </xf>
    <xf numFmtId="187" fontId="30" fillId="0" borderId="14" xfId="0" applyNumberFormat="1" applyFont="1" applyFill="1" applyBorder="1" applyAlignment="1">
      <alignment horizontal="right" vertical="center" shrinkToFit="1"/>
    </xf>
    <xf numFmtId="189" fontId="30" fillId="0" borderId="14" xfId="0" applyNumberFormat="1" applyFont="1" applyFill="1" applyBorder="1" applyAlignment="1">
      <alignment horizontal="right"/>
    </xf>
    <xf numFmtId="190" fontId="31" fillId="0" borderId="14" xfId="0" applyNumberFormat="1" applyFont="1" applyBorder="1" applyAlignment="1">
      <alignment horizontal="right" vertical="center" wrapText="1"/>
    </xf>
    <xf numFmtId="186" fontId="11" fillId="0" borderId="14" xfId="0" applyNumberFormat="1" applyFont="1" applyFill="1" applyBorder="1" applyAlignment="1">
      <alignment horizontal="right" vertical="center" shrinkToFit="1"/>
    </xf>
    <xf numFmtId="185" fontId="6" fillId="0" borderId="10" xfId="0" applyNumberFormat="1" applyFont="1" applyBorder="1" applyAlignment="1">
      <alignment horizontal="right" vertical="center" shrinkToFit="1"/>
    </xf>
    <xf numFmtId="3" fontId="12" fillId="0" borderId="14" xfId="0" applyFont="1" applyFill="1" applyBorder="1" applyAlignment="1">
      <alignment horizontal="right" vertical="center"/>
    </xf>
    <xf numFmtId="0" fontId="0" fillId="0" borderId="14" xfId="0" applyFill="1" applyBorder="1" applyAlignment="1">
      <alignment horizontal="right" wrapText="1"/>
    </xf>
    <xf numFmtId="185" fontId="31" fillId="0" borderId="14" xfId="0" applyNumberFormat="1" applyFont="1" applyBorder="1" applyAlignment="1">
      <alignment horizontal="right" vertical="center" wrapText="1"/>
    </xf>
    <xf numFmtId="0" fontId="31" fillId="0" borderId="14" xfId="0" applyNumberFormat="1" applyFont="1" applyFill="1" applyBorder="1" applyAlignment="1">
      <alignment horizontal="center" vertical="center" wrapText="1"/>
    </xf>
    <xf numFmtId="185" fontId="30" fillId="0" borderId="14" xfId="0" applyNumberFormat="1" applyFont="1" applyFill="1" applyBorder="1" applyAlignment="1">
      <alignment/>
    </xf>
    <xf numFmtId="189" fontId="30" fillId="0" borderId="14" xfId="0" applyNumberFormat="1" applyFont="1" applyFill="1" applyBorder="1" applyAlignment="1">
      <alignment/>
    </xf>
    <xf numFmtId="0" fontId="30" fillId="0" borderId="14" xfId="0" applyNumberFormat="1" applyFont="1" applyFill="1" applyBorder="1" applyAlignment="1">
      <alignment horizontal="right" vertical="center" wrapText="1"/>
    </xf>
    <xf numFmtId="189" fontId="30" fillId="0" borderId="14" xfId="0" applyNumberFormat="1" applyFont="1" applyFill="1" applyBorder="1" applyAlignment="1">
      <alignment horizontal="right" vertical="center" wrapText="1"/>
    </xf>
    <xf numFmtId="3" fontId="11" fillId="0" borderId="14" xfId="0" applyFont="1" applyBorder="1" applyAlignment="1">
      <alignment horizontal="right" vertical="center"/>
    </xf>
    <xf numFmtId="191" fontId="11" fillId="0" borderId="14" xfId="0" applyFont="1" applyBorder="1" applyAlignment="1">
      <alignment horizontal="right" vertical="center"/>
    </xf>
    <xf numFmtId="196" fontId="11" fillId="0" borderId="14" xfId="0" applyFont="1" applyBorder="1" applyAlignment="1">
      <alignment horizontal="right" vertical="center"/>
    </xf>
    <xf numFmtId="3" fontId="11" fillId="0" borderId="14" xfId="0" applyFont="1" applyFill="1" applyBorder="1" applyAlignment="1">
      <alignment horizontal="right" vertical="center"/>
    </xf>
    <xf numFmtId="191" fontId="11" fillId="0" borderId="14" xfId="0" applyFont="1" applyFill="1" applyBorder="1" applyAlignment="1">
      <alignment horizontal="right" vertical="center"/>
    </xf>
    <xf numFmtId="196" fontId="11" fillId="0" borderId="14" xfId="0" applyFont="1" applyFill="1" applyBorder="1" applyAlignment="1">
      <alignment horizontal="right" vertical="center"/>
    </xf>
    <xf numFmtId="3" fontId="11" fillId="0" borderId="14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left" vertical="center"/>
    </xf>
    <xf numFmtId="3" fontId="12" fillId="0" borderId="14" xfId="0" applyFont="1" applyBorder="1" applyAlignment="1">
      <alignment horizontal="right" vertical="center"/>
    </xf>
    <xf numFmtId="191" fontId="12" fillId="0" borderId="14" xfId="0" applyFont="1" applyBorder="1" applyAlignment="1">
      <alignment horizontal="right" vertical="center"/>
    </xf>
    <xf numFmtId="196" fontId="12" fillId="0" borderId="14" xfId="0" applyFont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185" fontId="6" fillId="0" borderId="15" xfId="0" applyNumberFormat="1" applyFont="1" applyBorder="1" applyAlignment="1">
      <alignment horizontal="center" vertical="center" wrapText="1"/>
    </xf>
    <xf numFmtId="185" fontId="6" fillId="0" borderId="16" xfId="0" applyNumberFormat="1" applyFont="1" applyBorder="1" applyAlignment="1">
      <alignment horizontal="center" vertical="center" wrapText="1"/>
    </xf>
    <xf numFmtId="185" fontId="6" fillId="0" borderId="17" xfId="0" applyNumberFormat="1" applyFont="1" applyBorder="1" applyAlignment="1">
      <alignment horizontal="center" vertical="center" wrapText="1"/>
    </xf>
    <xf numFmtId="185" fontId="6" fillId="0" borderId="18" xfId="0" applyNumberFormat="1" applyFont="1" applyBorder="1" applyAlignment="1">
      <alignment horizontal="center" vertical="center" wrapText="1"/>
    </xf>
    <xf numFmtId="185" fontId="6" fillId="0" borderId="19" xfId="0" applyNumberFormat="1" applyFont="1" applyBorder="1" applyAlignment="1">
      <alignment horizontal="center" vertical="center" wrapText="1"/>
    </xf>
    <xf numFmtId="185" fontId="6" fillId="0" borderId="20" xfId="0" applyNumberFormat="1" applyFont="1" applyBorder="1" applyAlignment="1">
      <alignment horizontal="center" vertical="center" wrapText="1"/>
    </xf>
    <xf numFmtId="185" fontId="7" fillId="0" borderId="15" xfId="0" applyNumberFormat="1" applyFont="1" applyBorder="1" applyAlignment="1">
      <alignment horizontal="center" vertical="center" wrapText="1"/>
    </xf>
    <xf numFmtId="185" fontId="7" fillId="0" borderId="16" xfId="0" applyNumberFormat="1" applyFont="1" applyBorder="1" applyAlignment="1">
      <alignment horizontal="center" vertical="center" wrapText="1"/>
    </xf>
    <xf numFmtId="185" fontId="7" fillId="0" borderId="17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/>
    </xf>
    <xf numFmtId="185" fontId="8" fillId="0" borderId="18" xfId="0" applyNumberFormat="1" applyFont="1" applyBorder="1" applyAlignment="1">
      <alignment horizontal="center" vertical="center" wrapText="1"/>
    </xf>
    <xf numFmtId="185" fontId="8" fillId="0" borderId="20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189" fontId="0" fillId="0" borderId="14" xfId="0" applyNumberFormat="1" applyFill="1" applyBorder="1" applyAlignment="1">
      <alignment wrapText="1"/>
    </xf>
    <xf numFmtId="189" fontId="30" fillId="0" borderId="14" xfId="0" applyNumberFormat="1" applyFont="1" applyFill="1" applyBorder="1" applyAlignment="1">
      <alignment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19050</xdr:rowOff>
    </xdr:from>
    <xdr:to>
      <xdr:col>0</xdr:col>
      <xdr:colOff>1390650</xdr:colOff>
      <xdr:row>6</xdr:row>
      <xdr:rowOff>200025</xdr:rowOff>
    </xdr:to>
    <xdr:sp>
      <xdr:nvSpPr>
        <xdr:cNvPr id="1" name="Line 1"/>
        <xdr:cNvSpPr>
          <a:spLocks/>
        </xdr:cNvSpPr>
      </xdr:nvSpPr>
      <xdr:spPr>
        <a:xfrm>
          <a:off x="571500" y="952500"/>
          <a:ext cx="81915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57150</xdr:rowOff>
    </xdr:from>
    <xdr:to>
      <xdr:col>1</xdr:col>
      <xdr:colOff>19050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>
          <a:off x="0" y="1752600"/>
          <a:ext cx="14192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1028700</xdr:colOff>
      <xdr:row>3</xdr:row>
      <xdr:rowOff>180975</xdr:rowOff>
    </xdr:from>
    <xdr:ext cx="266700" cy="200025"/>
    <xdr:sp>
      <xdr:nvSpPr>
        <xdr:cNvPr id="3" name="Text Box 3"/>
        <xdr:cNvSpPr txBox="1">
          <a:spLocks noChangeArrowheads="1"/>
        </xdr:cNvSpPr>
      </xdr:nvSpPr>
      <xdr:spPr>
        <a:xfrm>
          <a:off x="1028700" y="1114425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項目</a:t>
          </a:r>
        </a:p>
      </xdr:txBody>
    </xdr:sp>
    <xdr:clientData/>
  </xdr:oneCellAnchor>
  <xdr:oneCellAnchor>
    <xdr:from>
      <xdr:col>0</xdr:col>
      <xdr:colOff>228600</xdr:colOff>
      <xdr:row>4</xdr:row>
      <xdr:rowOff>76200</xdr:rowOff>
    </xdr:from>
    <xdr:ext cx="266700" cy="200025"/>
    <xdr:sp>
      <xdr:nvSpPr>
        <xdr:cNvPr id="4" name="Text Box 4"/>
        <xdr:cNvSpPr txBox="1">
          <a:spLocks noChangeArrowheads="1"/>
        </xdr:cNvSpPr>
      </xdr:nvSpPr>
      <xdr:spPr>
        <a:xfrm>
          <a:off x="228600" y="1333500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數量</a:t>
          </a:r>
        </a:p>
      </xdr:txBody>
    </xdr:sp>
    <xdr:clientData/>
  </xdr:oneCellAnchor>
  <xdr:oneCellAnchor>
    <xdr:from>
      <xdr:col>0</xdr:col>
      <xdr:colOff>66675</xdr:colOff>
      <xdr:row>5</xdr:row>
      <xdr:rowOff>342900</xdr:rowOff>
    </xdr:from>
    <xdr:ext cx="466725" cy="285750"/>
    <xdr:sp>
      <xdr:nvSpPr>
        <xdr:cNvPr id="5" name="Text Box 5"/>
        <xdr:cNvSpPr txBox="1">
          <a:spLocks noChangeArrowheads="1"/>
        </xdr:cNvSpPr>
      </xdr:nvSpPr>
      <xdr:spPr>
        <a:xfrm>
          <a:off x="66675" y="2038350"/>
          <a:ext cx="466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zoomScale="85" zoomScaleNormal="85" zoomScalePageLayoutView="0" workbookViewId="0" topLeftCell="A1">
      <pane xSplit="1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6" sqref="F6:G6"/>
    </sheetView>
  </sheetViews>
  <sheetFormatPr defaultColWidth="9.00390625" defaultRowHeight="16.5"/>
  <cols>
    <col min="1" max="1" width="18.375" style="8" customWidth="1"/>
    <col min="2" max="3" width="6.375" style="8" customWidth="1"/>
    <col min="4" max="4" width="6.00390625" style="8" customWidth="1"/>
    <col min="5" max="5" width="7.00390625" style="8" customWidth="1"/>
    <col min="6" max="6" width="6.875" style="8" customWidth="1"/>
    <col min="7" max="7" width="7.375" style="8" customWidth="1"/>
    <col min="8" max="8" width="5.25390625" style="8" customWidth="1"/>
    <col min="9" max="9" width="7.25390625" style="8" customWidth="1"/>
    <col min="10" max="10" width="5.25390625" style="8" customWidth="1"/>
    <col min="11" max="11" width="6.375" style="8" customWidth="1"/>
    <col min="12" max="12" width="6.875" style="8" customWidth="1"/>
    <col min="13" max="13" width="6.625" style="8" customWidth="1"/>
    <col min="14" max="14" width="7.00390625" style="8" customWidth="1"/>
    <col min="15" max="15" width="8.00390625" style="8" customWidth="1"/>
    <col min="16" max="17" width="6.375" style="8" customWidth="1"/>
    <col min="18" max="18" width="7.125" style="8" customWidth="1"/>
    <col min="19" max="19" width="6.375" style="8" customWidth="1"/>
    <col min="20" max="20" width="5.875" style="8" customWidth="1"/>
    <col min="21" max="16384" width="9.00390625" style="8" customWidth="1"/>
  </cols>
  <sheetData>
    <row r="1" spans="1:20" ht="24" customHeight="1">
      <c r="A1" s="68" t="s">
        <v>70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0" ht="27.75">
      <c r="A2" s="68" t="s">
        <v>71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0" ht="21.75" customHeight="1">
      <c r="A3" s="81" t="s">
        <v>84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</row>
    <row r="4" spans="1:20" ht="25.5" customHeight="1">
      <c r="A4" s="90"/>
      <c r="B4" s="78" t="s">
        <v>0</v>
      </c>
      <c r="C4" s="79"/>
      <c r="D4" s="79"/>
      <c r="E4" s="80"/>
      <c r="F4" s="84" t="s">
        <v>1</v>
      </c>
      <c r="G4" s="79"/>
      <c r="H4" s="79"/>
      <c r="I4" s="79"/>
      <c r="J4" s="79"/>
      <c r="K4" s="79"/>
      <c r="L4" s="79"/>
      <c r="M4" s="79"/>
      <c r="N4" s="79"/>
      <c r="O4" s="79"/>
      <c r="P4" s="80"/>
      <c r="Q4" s="84" t="s">
        <v>2</v>
      </c>
      <c r="R4" s="79"/>
      <c r="S4" s="79"/>
      <c r="T4" s="80"/>
    </row>
    <row r="5" spans="1:20" ht="34.5" customHeight="1">
      <c r="A5" s="90"/>
      <c r="B5" s="72" t="s">
        <v>3</v>
      </c>
      <c r="C5" s="72"/>
      <c r="D5" s="72" t="s">
        <v>4</v>
      </c>
      <c r="E5" s="1" t="s">
        <v>5</v>
      </c>
      <c r="F5" s="78" t="s">
        <v>6</v>
      </c>
      <c r="G5" s="79"/>
      <c r="H5" s="79"/>
      <c r="I5" s="79"/>
      <c r="J5" s="79"/>
      <c r="K5" s="80"/>
      <c r="L5" s="1" t="s">
        <v>7</v>
      </c>
      <c r="M5" s="72" t="s">
        <v>8</v>
      </c>
      <c r="N5" s="78" t="s">
        <v>9</v>
      </c>
      <c r="O5" s="80"/>
      <c r="P5" s="75" t="s">
        <v>10</v>
      </c>
      <c r="Q5" s="78" t="s">
        <v>2</v>
      </c>
      <c r="R5" s="80"/>
      <c r="S5" s="69" t="s">
        <v>11</v>
      </c>
      <c r="T5" s="72" t="s">
        <v>12</v>
      </c>
    </row>
    <row r="6" spans="1:20" ht="34.5" customHeight="1">
      <c r="A6" s="90"/>
      <c r="B6" s="73"/>
      <c r="C6" s="73"/>
      <c r="D6" s="73"/>
      <c r="E6" s="82" t="s">
        <v>13</v>
      </c>
      <c r="F6" s="78" t="s">
        <v>14</v>
      </c>
      <c r="G6" s="80"/>
      <c r="H6" s="87" t="s">
        <v>15</v>
      </c>
      <c r="I6" s="88"/>
      <c r="J6" s="84" t="s">
        <v>16</v>
      </c>
      <c r="K6" s="89"/>
      <c r="L6" s="82" t="s">
        <v>17</v>
      </c>
      <c r="M6" s="73"/>
      <c r="N6" s="85" t="s">
        <v>18</v>
      </c>
      <c r="O6" s="86"/>
      <c r="P6" s="76"/>
      <c r="Q6" s="85" t="s">
        <v>81</v>
      </c>
      <c r="R6" s="86"/>
      <c r="S6" s="70"/>
      <c r="T6" s="73"/>
    </row>
    <row r="7" spans="1:20" ht="17.25" customHeight="1">
      <c r="A7" s="90"/>
      <c r="B7" s="74"/>
      <c r="C7" s="74"/>
      <c r="D7" s="74"/>
      <c r="E7" s="83"/>
      <c r="F7" s="1" t="s">
        <v>19</v>
      </c>
      <c r="G7" s="2" t="s">
        <v>20</v>
      </c>
      <c r="H7" s="1" t="s">
        <v>19</v>
      </c>
      <c r="I7" s="2" t="s">
        <v>20</v>
      </c>
      <c r="J7" s="1" t="s">
        <v>19</v>
      </c>
      <c r="K7" s="2" t="s">
        <v>20</v>
      </c>
      <c r="L7" s="83"/>
      <c r="M7" s="74"/>
      <c r="N7" s="1" t="s">
        <v>19</v>
      </c>
      <c r="O7" s="3" t="s">
        <v>20</v>
      </c>
      <c r="P7" s="77"/>
      <c r="Q7" s="1" t="s">
        <v>19</v>
      </c>
      <c r="R7" s="3" t="s">
        <v>20</v>
      </c>
      <c r="S7" s="71"/>
      <c r="T7" s="74"/>
    </row>
    <row r="8" spans="1:20" ht="17.25" customHeight="1">
      <c r="A8" s="90"/>
      <c r="B8" s="4" t="s">
        <v>21</v>
      </c>
      <c r="C8" s="4" t="s">
        <v>22</v>
      </c>
      <c r="D8" s="4" t="s">
        <v>23</v>
      </c>
      <c r="E8" s="4" t="s">
        <v>24</v>
      </c>
      <c r="F8" s="4" t="s">
        <v>25</v>
      </c>
      <c r="G8" s="5" t="s">
        <v>26</v>
      </c>
      <c r="H8" s="4" t="s">
        <v>27</v>
      </c>
      <c r="I8" s="5" t="s">
        <v>28</v>
      </c>
      <c r="J8" s="4" t="s">
        <v>29</v>
      </c>
      <c r="K8" s="5" t="s">
        <v>30</v>
      </c>
      <c r="L8" s="6" t="s">
        <v>31</v>
      </c>
      <c r="M8" s="6" t="s">
        <v>32</v>
      </c>
      <c r="N8" s="6" t="s">
        <v>33</v>
      </c>
      <c r="O8" s="7" t="s">
        <v>34</v>
      </c>
      <c r="P8" s="6" t="s">
        <v>35</v>
      </c>
      <c r="Q8" s="6" t="s">
        <v>36</v>
      </c>
      <c r="R8" s="7" t="s">
        <v>37</v>
      </c>
      <c r="S8" s="48" t="s">
        <v>38</v>
      </c>
      <c r="T8" s="6" t="s">
        <v>39</v>
      </c>
    </row>
    <row r="9" spans="1:20" ht="16.5" customHeight="1">
      <c r="A9" s="16" t="s">
        <v>5</v>
      </c>
      <c r="B9" s="19">
        <v>20880</v>
      </c>
      <c r="C9" s="19">
        <f>SUM(C10:C50)</f>
        <v>2611</v>
      </c>
      <c r="D9" s="19">
        <f>SUM(D10:D50)</f>
        <v>6605</v>
      </c>
      <c r="E9" s="19">
        <f>SUM(E10:E50)</f>
        <v>30096</v>
      </c>
      <c r="F9" s="19">
        <f>SUM(F10:F50)</f>
        <v>10014</v>
      </c>
      <c r="G9" s="30">
        <f>IF(L9=0,"0.00",F9/L9*100)</f>
        <v>93.17949195124221</v>
      </c>
      <c r="H9" s="19">
        <f>SUM(H10:H50)</f>
        <v>718</v>
      </c>
      <c r="I9" s="20">
        <f>(H9/L9)*100</f>
        <v>6.680934214199312</v>
      </c>
      <c r="J9" s="19">
        <f>SUM(J10:J50)</f>
        <v>15</v>
      </c>
      <c r="K9" s="20">
        <f>(J9/L9)*100</f>
        <v>0.13957383455848144</v>
      </c>
      <c r="L9" s="19">
        <f>F9+H9+J9</f>
        <v>10747</v>
      </c>
      <c r="M9" s="19">
        <f>SUM(M10:M50)</f>
        <v>16336</v>
      </c>
      <c r="N9" s="19">
        <f>L9+M9</f>
        <v>27083</v>
      </c>
      <c r="O9" s="20">
        <f>IF(E9=0,"0.00",N9/E9*100)</f>
        <v>89.98870281765019</v>
      </c>
      <c r="P9" s="20">
        <f>(P10+P11+P12+P13+P14+P15+P16+P17+P18+P19+P20+P21+P22+P23+P24+P25+P26+P27+P28+P29+P30+P31+P32+P33+P34+P35+P36+P37+P38+P39+P40+P41+P42+P43+P44+P45+P46+P47+P48+P49+P50)/IF((42-COUNTIF(P10:P50,0))=0,1,(42-COUNTIF(P10:P50,0)))</f>
        <v>2.1101747455926048</v>
      </c>
      <c r="Q9" s="19">
        <f>(E9-N9)</f>
        <v>3013</v>
      </c>
      <c r="R9" s="20">
        <f>IF(E9=0,"0.00",Q9/E9*100)</f>
        <v>10.011297182349814</v>
      </c>
      <c r="S9" s="47">
        <f>SUM(S10:S50)</f>
        <v>2797</v>
      </c>
      <c r="T9" s="47">
        <f>SUM(T10:T50)</f>
        <v>216</v>
      </c>
    </row>
    <row r="10" spans="1:20" ht="16.5" customHeight="1">
      <c r="A10" s="16" t="s">
        <v>72</v>
      </c>
      <c r="B10" s="60">
        <v>389</v>
      </c>
      <c r="C10" s="60">
        <v>35</v>
      </c>
      <c r="D10" s="60">
        <v>97</v>
      </c>
      <c r="E10" s="60">
        <v>521</v>
      </c>
      <c r="F10" s="60">
        <v>256</v>
      </c>
      <c r="G10" s="61">
        <v>95.16728624535315</v>
      </c>
      <c r="H10" s="60">
        <v>13</v>
      </c>
      <c r="I10" s="61">
        <v>4.83271375464684</v>
      </c>
      <c r="J10" s="60">
        <v>0</v>
      </c>
      <c r="K10" s="61">
        <v>0</v>
      </c>
      <c r="L10" s="60">
        <v>269</v>
      </c>
      <c r="M10" s="60">
        <v>182</v>
      </c>
      <c r="N10" s="60">
        <v>451</v>
      </c>
      <c r="O10" s="61">
        <v>86.56429942418424</v>
      </c>
      <c r="P10" s="62">
        <v>3.037174721189589</v>
      </c>
      <c r="Q10" s="60">
        <v>70</v>
      </c>
      <c r="R10" s="61">
        <v>13.435700575815696</v>
      </c>
      <c r="S10" s="63">
        <v>68</v>
      </c>
      <c r="T10" s="60">
        <v>2</v>
      </c>
    </row>
    <row r="11" spans="1:20" ht="16.5" customHeight="1">
      <c r="A11" s="13" t="s">
        <v>40</v>
      </c>
      <c r="B11" s="57">
        <v>222</v>
      </c>
      <c r="C11" s="57">
        <v>49</v>
      </c>
      <c r="D11" s="57">
        <v>111</v>
      </c>
      <c r="E11" s="57">
        <v>382</v>
      </c>
      <c r="F11" s="57">
        <v>171</v>
      </c>
      <c r="G11" s="58">
        <v>84.65346534653467</v>
      </c>
      <c r="H11" s="57">
        <v>31</v>
      </c>
      <c r="I11" s="58">
        <v>15.346534653465346</v>
      </c>
      <c r="J11" s="57">
        <v>0</v>
      </c>
      <c r="K11" s="58">
        <v>0</v>
      </c>
      <c r="L11" s="57">
        <v>202</v>
      </c>
      <c r="M11" s="57">
        <v>132</v>
      </c>
      <c r="N11" s="57">
        <v>334</v>
      </c>
      <c r="O11" s="58">
        <v>87.434554973822</v>
      </c>
      <c r="P11" s="59">
        <v>3.94554455445545</v>
      </c>
      <c r="Q11" s="57">
        <v>48</v>
      </c>
      <c r="R11" s="58">
        <v>12.565445026177999</v>
      </c>
      <c r="S11" s="57">
        <v>41</v>
      </c>
      <c r="T11" s="57">
        <v>7</v>
      </c>
    </row>
    <row r="12" spans="1:20" ht="16.5" customHeight="1">
      <c r="A12" s="13" t="s">
        <v>41</v>
      </c>
      <c r="B12" s="65">
        <v>978</v>
      </c>
      <c r="C12" s="65">
        <v>203</v>
      </c>
      <c r="D12" s="65">
        <v>824</v>
      </c>
      <c r="E12" s="65">
        <v>2005</v>
      </c>
      <c r="F12" s="65">
        <v>1046</v>
      </c>
      <c r="G12" s="66">
        <v>92.64836138175377</v>
      </c>
      <c r="H12" s="65">
        <v>80</v>
      </c>
      <c r="I12" s="66">
        <v>7.085916740478299</v>
      </c>
      <c r="J12" s="65">
        <v>3</v>
      </c>
      <c r="K12" s="66">
        <v>0.2657218777679362</v>
      </c>
      <c r="L12" s="65">
        <v>1129</v>
      </c>
      <c r="M12" s="65">
        <v>695</v>
      </c>
      <c r="N12" s="65">
        <v>1824</v>
      </c>
      <c r="O12" s="66">
        <v>90.97256857855362</v>
      </c>
      <c r="P12" s="67">
        <v>3.1248892825509302</v>
      </c>
      <c r="Q12" s="65">
        <v>181</v>
      </c>
      <c r="R12" s="66">
        <v>9.02743142144638</v>
      </c>
      <c r="S12" s="65">
        <v>161</v>
      </c>
      <c r="T12" s="65">
        <v>20</v>
      </c>
    </row>
    <row r="13" spans="1:20" ht="16.5" customHeight="1">
      <c r="A13" s="13" t="s">
        <v>42</v>
      </c>
      <c r="B13" s="65">
        <v>802</v>
      </c>
      <c r="C13" s="65">
        <v>261</v>
      </c>
      <c r="D13" s="65">
        <v>244</v>
      </c>
      <c r="E13" s="65">
        <v>1307</v>
      </c>
      <c r="F13" s="65">
        <v>424</v>
      </c>
      <c r="G13" s="66">
        <v>86.35437881873727</v>
      </c>
      <c r="H13" s="65">
        <v>64</v>
      </c>
      <c r="I13" s="66">
        <v>13.034623217922608</v>
      </c>
      <c r="J13" s="65">
        <v>3</v>
      </c>
      <c r="K13" s="66">
        <v>0.6109979633401224</v>
      </c>
      <c r="L13" s="65">
        <v>491</v>
      </c>
      <c r="M13" s="65">
        <v>444</v>
      </c>
      <c r="N13" s="65">
        <v>935</v>
      </c>
      <c r="O13" s="66">
        <v>71.5378729915838</v>
      </c>
      <c r="P13" s="67">
        <v>4.592668024439919</v>
      </c>
      <c r="Q13" s="65">
        <v>372</v>
      </c>
      <c r="R13" s="66">
        <v>28.462127008416196</v>
      </c>
      <c r="S13" s="65">
        <v>352</v>
      </c>
      <c r="T13" s="65">
        <v>20</v>
      </c>
    </row>
    <row r="14" spans="1:20" ht="16.5" customHeight="1">
      <c r="A14" s="13" t="s">
        <v>43</v>
      </c>
      <c r="B14" s="65">
        <v>959</v>
      </c>
      <c r="C14" s="65">
        <v>204</v>
      </c>
      <c r="D14" s="65">
        <v>391</v>
      </c>
      <c r="E14" s="65">
        <v>1554</v>
      </c>
      <c r="F14" s="65">
        <v>733</v>
      </c>
      <c r="G14" s="66">
        <v>87.9951980792317</v>
      </c>
      <c r="H14" s="65">
        <v>99</v>
      </c>
      <c r="I14" s="66">
        <v>11.884753901560623</v>
      </c>
      <c r="J14" s="65">
        <v>1</v>
      </c>
      <c r="K14" s="66">
        <v>0.12004801920768308</v>
      </c>
      <c r="L14" s="65">
        <v>833</v>
      </c>
      <c r="M14" s="65">
        <v>533</v>
      </c>
      <c r="N14" s="65">
        <v>1366</v>
      </c>
      <c r="O14" s="66">
        <v>87.9021879021879</v>
      </c>
      <c r="P14" s="67">
        <v>3.7983193277310896</v>
      </c>
      <c r="Q14" s="65">
        <v>188</v>
      </c>
      <c r="R14" s="66">
        <v>12.0978120978121</v>
      </c>
      <c r="S14" s="65">
        <v>129</v>
      </c>
      <c r="T14" s="65">
        <v>59</v>
      </c>
    </row>
    <row r="15" spans="1:20" ht="16.5" customHeight="1">
      <c r="A15" s="13" t="s">
        <v>44</v>
      </c>
      <c r="B15" s="65">
        <v>830</v>
      </c>
      <c r="C15" s="65">
        <v>148</v>
      </c>
      <c r="D15" s="65">
        <v>260</v>
      </c>
      <c r="E15" s="65">
        <v>1238</v>
      </c>
      <c r="F15" s="65">
        <v>494</v>
      </c>
      <c r="G15" s="66">
        <v>88.37209302325581</v>
      </c>
      <c r="H15" s="65">
        <v>65</v>
      </c>
      <c r="I15" s="66">
        <v>11.627906976744184</v>
      </c>
      <c r="J15" s="65">
        <v>0</v>
      </c>
      <c r="K15" s="66">
        <v>0</v>
      </c>
      <c r="L15" s="65">
        <v>559</v>
      </c>
      <c r="M15" s="65">
        <v>506</v>
      </c>
      <c r="N15" s="65">
        <v>1065</v>
      </c>
      <c r="O15" s="66">
        <v>86.02584814216478</v>
      </c>
      <c r="P15" s="67">
        <v>3.7871198568873</v>
      </c>
      <c r="Q15" s="65">
        <v>173</v>
      </c>
      <c r="R15" s="66">
        <v>13.9741518578352</v>
      </c>
      <c r="S15" s="65">
        <v>143</v>
      </c>
      <c r="T15" s="65">
        <v>30</v>
      </c>
    </row>
    <row r="16" spans="1:20" ht="16.5" customHeight="1">
      <c r="A16" s="13" t="s">
        <v>45</v>
      </c>
      <c r="B16" s="65">
        <v>356</v>
      </c>
      <c r="C16" s="65">
        <v>92</v>
      </c>
      <c r="D16" s="65">
        <v>181</v>
      </c>
      <c r="E16" s="65">
        <v>629</v>
      </c>
      <c r="F16" s="65">
        <v>279</v>
      </c>
      <c r="G16" s="66">
        <v>87.73584905660377</v>
      </c>
      <c r="H16" s="65">
        <v>37</v>
      </c>
      <c r="I16" s="66">
        <v>11.635220125786164</v>
      </c>
      <c r="J16" s="65">
        <v>2</v>
      </c>
      <c r="K16" s="66">
        <v>0.628930817610063</v>
      </c>
      <c r="L16" s="65">
        <v>318</v>
      </c>
      <c r="M16" s="65">
        <v>219</v>
      </c>
      <c r="N16" s="65">
        <v>537</v>
      </c>
      <c r="O16" s="66">
        <v>85.37360890302067</v>
      </c>
      <c r="P16" s="67">
        <v>3.7987421383647804</v>
      </c>
      <c r="Q16" s="65">
        <v>92</v>
      </c>
      <c r="R16" s="66">
        <v>14.626391096979297</v>
      </c>
      <c r="S16" s="65">
        <v>72</v>
      </c>
      <c r="T16" s="65">
        <v>20</v>
      </c>
    </row>
    <row r="17" spans="1:20" ht="16.5" customHeight="1">
      <c r="A17" s="13" t="s">
        <v>46</v>
      </c>
      <c r="B17" s="60">
        <v>98</v>
      </c>
      <c r="C17" s="60">
        <v>21</v>
      </c>
      <c r="D17" s="60">
        <v>61</v>
      </c>
      <c r="E17" s="60">
        <v>180</v>
      </c>
      <c r="F17" s="60">
        <v>76</v>
      </c>
      <c r="G17" s="61">
        <v>100</v>
      </c>
      <c r="H17" s="60">
        <v>0</v>
      </c>
      <c r="I17" s="61">
        <v>0</v>
      </c>
      <c r="J17" s="60">
        <v>0</v>
      </c>
      <c r="K17" s="61">
        <v>0</v>
      </c>
      <c r="L17" s="60">
        <v>76</v>
      </c>
      <c r="M17" s="60">
        <v>75</v>
      </c>
      <c r="N17" s="60">
        <v>151</v>
      </c>
      <c r="O17" s="61">
        <v>83.88888888888889</v>
      </c>
      <c r="P17" s="62">
        <v>2.71052631578947</v>
      </c>
      <c r="Q17" s="60">
        <v>29</v>
      </c>
      <c r="R17" s="61">
        <v>16.111111111111097</v>
      </c>
      <c r="S17" s="63">
        <v>25</v>
      </c>
      <c r="T17" s="60">
        <v>4</v>
      </c>
    </row>
    <row r="18" spans="1:21" ht="16.5" customHeight="1">
      <c r="A18" s="13" t="s">
        <v>47</v>
      </c>
      <c r="B18" s="31">
        <v>54</v>
      </c>
      <c r="C18" s="31">
        <v>14</v>
      </c>
      <c r="D18" s="31">
        <v>51</v>
      </c>
      <c r="E18" s="31">
        <v>119</v>
      </c>
      <c r="F18" s="31">
        <v>69</v>
      </c>
      <c r="G18" s="32">
        <v>92</v>
      </c>
      <c r="H18" s="31">
        <v>6</v>
      </c>
      <c r="I18" s="32">
        <v>8</v>
      </c>
      <c r="J18" s="31">
        <v>0</v>
      </c>
      <c r="K18" s="32">
        <v>0</v>
      </c>
      <c r="L18" s="31">
        <v>75</v>
      </c>
      <c r="M18" s="31">
        <v>27</v>
      </c>
      <c r="N18" s="31">
        <v>102</v>
      </c>
      <c r="O18" s="32">
        <v>85.71428571428571</v>
      </c>
      <c r="P18" s="33">
        <v>3.2</v>
      </c>
      <c r="Q18" s="31">
        <v>17</v>
      </c>
      <c r="R18" s="32">
        <v>14.285714285714299</v>
      </c>
      <c r="S18" s="49">
        <v>11</v>
      </c>
      <c r="T18" s="31">
        <v>6</v>
      </c>
      <c r="U18" s="12"/>
    </row>
    <row r="19" spans="1:21" ht="16.5" customHeight="1">
      <c r="A19" s="13" t="s">
        <v>48</v>
      </c>
      <c r="B19" s="31">
        <v>84</v>
      </c>
      <c r="C19" s="31">
        <v>10</v>
      </c>
      <c r="D19" s="31">
        <v>57</v>
      </c>
      <c r="E19" s="31">
        <v>151</v>
      </c>
      <c r="F19" s="31">
        <v>70</v>
      </c>
      <c r="G19" s="32">
        <v>95.8904109589041</v>
      </c>
      <c r="H19" s="31">
        <v>3</v>
      </c>
      <c r="I19" s="32">
        <v>4.109589041095891</v>
      </c>
      <c r="J19" s="31">
        <v>0</v>
      </c>
      <c r="K19" s="32">
        <v>0</v>
      </c>
      <c r="L19" s="31">
        <v>73</v>
      </c>
      <c r="M19" s="31">
        <v>72</v>
      </c>
      <c r="N19" s="31">
        <v>145</v>
      </c>
      <c r="O19" s="32">
        <v>96.02649006622516</v>
      </c>
      <c r="P19" s="33">
        <v>2.65753424657534</v>
      </c>
      <c r="Q19" s="31">
        <v>6</v>
      </c>
      <c r="R19" s="32">
        <v>3.97350993377483</v>
      </c>
      <c r="S19" s="49">
        <v>6</v>
      </c>
      <c r="T19" s="31">
        <v>0</v>
      </c>
      <c r="U19" s="12"/>
    </row>
    <row r="20" spans="1:22" ht="16.5" customHeight="1">
      <c r="A20" s="13" t="s">
        <v>49</v>
      </c>
      <c r="B20" s="31">
        <v>347</v>
      </c>
      <c r="C20" s="31">
        <v>47</v>
      </c>
      <c r="D20" s="31">
        <v>63</v>
      </c>
      <c r="E20" s="31">
        <v>457</v>
      </c>
      <c r="F20" s="31">
        <v>276</v>
      </c>
      <c r="G20" s="32">
        <v>89.90228013029316</v>
      </c>
      <c r="H20" s="31">
        <v>31</v>
      </c>
      <c r="I20" s="32">
        <v>10.09771986970684</v>
      </c>
      <c r="J20" s="31">
        <v>0</v>
      </c>
      <c r="K20" s="32">
        <v>0</v>
      </c>
      <c r="L20" s="31">
        <v>307</v>
      </c>
      <c r="M20" s="31">
        <v>86</v>
      </c>
      <c r="N20" s="31">
        <v>393</v>
      </c>
      <c r="O20" s="32">
        <v>85.99562363238512</v>
      </c>
      <c r="P20" s="33">
        <v>4.364820846905539</v>
      </c>
      <c r="Q20" s="31">
        <v>64</v>
      </c>
      <c r="R20" s="32">
        <v>14.004376367614901</v>
      </c>
      <c r="S20" s="49">
        <v>64</v>
      </c>
      <c r="T20" s="31">
        <v>0</v>
      </c>
      <c r="U20" s="18"/>
      <c r="V20" s="9"/>
    </row>
    <row r="21" spans="1:22" ht="16.5" customHeight="1">
      <c r="A21" s="13" t="s">
        <v>50</v>
      </c>
      <c r="B21" s="31">
        <v>9</v>
      </c>
      <c r="C21" s="31">
        <v>1</v>
      </c>
      <c r="D21" s="31">
        <v>7</v>
      </c>
      <c r="E21" s="31">
        <v>17</v>
      </c>
      <c r="F21" s="31">
        <v>12</v>
      </c>
      <c r="G21" s="32">
        <v>100</v>
      </c>
      <c r="H21" s="31">
        <v>0</v>
      </c>
      <c r="I21" s="32">
        <v>0</v>
      </c>
      <c r="J21" s="31">
        <v>0</v>
      </c>
      <c r="K21" s="32">
        <v>0</v>
      </c>
      <c r="L21" s="31">
        <v>12</v>
      </c>
      <c r="M21" s="31">
        <v>5</v>
      </c>
      <c r="N21" s="31">
        <v>17</v>
      </c>
      <c r="O21" s="32">
        <v>100</v>
      </c>
      <c r="P21" s="33">
        <v>2.5</v>
      </c>
      <c r="Q21" s="31">
        <v>0</v>
      </c>
      <c r="R21" s="32">
        <v>0</v>
      </c>
      <c r="S21" s="49">
        <v>0</v>
      </c>
      <c r="T21" s="31">
        <v>0</v>
      </c>
      <c r="U21" s="18"/>
      <c r="V21" s="9"/>
    </row>
    <row r="22" spans="1:22" ht="16.5" customHeight="1">
      <c r="A22" s="13" t="s">
        <v>51</v>
      </c>
      <c r="B22" s="34">
        <v>949</v>
      </c>
      <c r="C22" s="34">
        <v>82</v>
      </c>
      <c r="D22" s="34">
        <v>378</v>
      </c>
      <c r="E22" s="34">
        <f>B22+C22+D22</f>
        <v>1409</v>
      </c>
      <c r="F22" s="34">
        <v>464</v>
      </c>
      <c r="G22" s="35">
        <f aca="true" t="shared" si="0" ref="G22:G32">IF(L22=0,"0.00",F22/L22*100)</f>
        <v>93.54838709677419</v>
      </c>
      <c r="H22" s="34">
        <v>32</v>
      </c>
      <c r="I22" s="35">
        <f>IF(L22=0,"0.00",H22/L22*100)</f>
        <v>6.451612903225806</v>
      </c>
      <c r="J22" s="34">
        <v>0</v>
      </c>
      <c r="K22" s="35">
        <f>IF(L22=0,"0.00",J22/L22*100)</f>
        <v>0</v>
      </c>
      <c r="L22" s="34">
        <f>F22+H22+J22</f>
        <v>496</v>
      </c>
      <c r="M22" s="34">
        <v>768</v>
      </c>
      <c r="N22" s="34">
        <f>L22+M22</f>
        <v>1264</v>
      </c>
      <c r="O22" s="35">
        <f aca="true" t="shared" si="1" ref="O22:O32">IF(E22=0,"0.00",N22/E22*100)</f>
        <v>89.70901348474095</v>
      </c>
      <c r="P22" s="35">
        <v>1.59</v>
      </c>
      <c r="Q22" s="34">
        <f>E22-N22</f>
        <v>145</v>
      </c>
      <c r="R22" s="35">
        <f aca="true" t="shared" si="2" ref="R22:R32">IF(E22=0,"0.00",Q22/E22*100)</f>
        <v>10.290986515259048</v>
      </c>
      <c r="S22" s="34">
        <f>Q22-T22</f>
        <v>145</v>
      </c>
      <c r="T22" s="34">
        <v>0</v>
      </c>
      <c r="U22" s="18"/>
      <c r="V22" s="9"/>
    </row>
    <row r="23" spans="1:22" ht="16.5" customHeight="1">
      <c r="A23" s="13" t="s">
        <v>73</v>
      </c>
      <c r="B23" s="36">
        <v>731</v>
      </c>
      <c r="C23" s="36">
        <v>56</v>
      </c>
      <c r="D23" s="36">
        <v>266</v>
      </c>
      <c r="E23" s="37">
        <v>1053</v>
      </c>
      <c r="F23" s="36">
        <v>354</v>
      </c>
      <c r="G23" s="36">
        <v>99.44</v>
      </c>
      <c r="H23" s="36">
        <v>2</v>
      </c>
      <c r="I23" s="36">
        <v>0.56</v>
      </c>
      <c r="J23" s="36">
        <v>0</v>
      </c>
      <c r="K23" s="91">
        <v>0</v>
      </c>
      <c r="L23" s="36">
        <v>356</v>
      </c>
      <c r="M23" s="36">
        <v>632</v>
      </c>
      <c r="N23" s="36">
        <v>988</v>
      </c>
      <c r="O23" s="36">
        <v>93.83</v>
      </c>
      <c r="P23" s="36">
        <v>0.99</v>
      </c>
      <c r="Q23" s="36">
        <v>65</v>
      </c>
      <c r="R23" s="36">
        <v>6.17</v>
      </c>
      <c r="S23" s="50">
        <v>65</v>
      </c>
      <c r="T23" s="36">
        <v>0</v>
      </c>
      <c r="U23" s="22"/>
      <c r="V23" s="9"/>
    </row>
    <row r="24" spans="1:22" ht="16.5" customHeight="1">
      <c r="A24" s="13" t="s">
        <v>52</v>
      </c>
      <c r="B24" s="34">
        <v>1072</v>
      </c>
      <c r="C24" s="34">
        <v>97</v>
      </c>
      <c r="D24" s="34">
        <v>255</v>
      </c>
      <c r="E24" s="34">
        <f>B24+C24+D24</f>
        <v>1424</v>
      </c>
      <c r="F24" s="34">
        <v>427</v>
      </c>
      <c r="G24" s="35">
        <f t="shared" si="0"/>
        <v>92.02586206896551</v>
      </c>
      <c r="H24" s="34">
        <v>37</v>
      </c>
      <c r="I24" s="35">
        <f>IF(L24=0,"0.00",H24/L24*100)</f>
        <v>7.974137931034483</v>
      </c>
      <c r="J24" s="34">
        <v>0</v>
      </c>
      <c r="K24" s="35">
        <f aca="true" t="shared" si="3" ref="K24:K32">IF(L24=0,"0.00",J24/L24*100)</f>
        <v>0</v>
      </c>
      <c r="L24" s="34">
        <f aca="true" t="shared" si="4" ref="L24:L46">F24+H24+J24</f>
        <v>464</v>
      </c>
      <c r="M24" s="34">
        <v>833</v>
      </c>
      <c r="N24" s="34">
        <f aca="true" t="shared" si="5" ref="N24:N31">L24+M24</f>
        <v>1297</v>
      </c>
      <c r="O24" s="35">
        <f t="shared" si="1"/>
        <v>91.0814606741573</v>
      </c>
      <c r="P24" s="35">
        <v>1.34</v>
      </c>
      <c r="Q24" s="34">
        <f>E24-N24</f>
        <v>127</v>
      </c>
      <c r="R24" s="35">
        <f t="shared" si="2"/>
        <v>8.918539325842696</v>
      </c>
      <c r="S24" s="34">
        <f>Q24-T24</f>
        <v>118</v>
      </c>
      <c r="T24" s="34">
        <v>9</v>
      </c>
      <c r="U24" s="18"/>
      <c r="V24" s="9"/>
    </row>
    <row r="25" spans="1:20" ht="16.5" customHeight="1">
      <c r="A25" s="13" t="s">
        <v>53</v>
      </c>
      <c r="B25" s="34">
        <v>982</v>
      </c>
      <c r="C25" s="34">
        <v>114</v>
      </c>
      <c r="D25" s="34">
        <v>303</v>
      </c>
      <c r="E25" s="34">
        <f>B25+C25+D25</f>
        <v>1399</v>
      </c>
      <c r="F25" s="34">
        <v>511</v>
      </c>
      <c r="G25" s="35">
        <f t="shared" si="0"/>
        <v>97.33333333333334</v>
      </c>
      <c r="H25" s="34">
        <v>13</v>
      </c>
      <c r="I25" s="35">
        <f>IF(L25=0,"0.00",H25/L25*100)</f>
        <v>2.4761904761904763</v>
      </c>
      <c r="J25" s="34">
        <v>1</v>
      </c>
      <c r="K25" s="35">
        <f t="shared" si="3"/>
        <v>0.19047619047619047</v>
      </c>
      <c r="L25" s="34">
        <f t="shared" si="4"/>
        <v>525</v>
      </c>
      <c r="M25" s="34">
        <v>774</v>
      </c>
      <c r="N25" s="34">
        <f t="shared" si="5"/>
        <v>1299</v>
      </c>
      <c r="O25" s="35">
        <f t="shared" si="1"/>
        <v>92.85203716940671</v>
      </c>
      <c r="P25" s="35">
        <v>1.23</v>
      </c>
      <c r="Q25" s="34">
        <f>E25-N25</f>
        <v>100</v>
      </c>
      <c r="R25" s="35">
        <f t="shared" si="2"/>
        <v>7.147962830593281</v>
      </c>
      <c r="S25" s="34">
        <f>Q25-T25</f>
        <v>92</v>
      </c>
      <c r="T25" s="34">
        <v>8</v>
      </c>
    </row>
    <row r="26" spans="1:20" s="9" customFormat="1" ht="16.5" customHeight="1">
      <c r="A26" s="14" t="s">
        <v>54</v>
      </c>
      <c r="B26" s="34">
        <v>767</v>
      </c>
      <c r="C26" s="34">
        <v>76</v>
      </c>
      <c r="D26" s="34">
        <v>249</v>
      </c>
      <c r="E26" s="34">
        <f aca="true" t="shared" si="6" ref="E26:E31">B26+C26+D26</f>
        <v>1092</v>
      </c>
      <c r="F26" s="34">
        <v>303</v>
      </c>
      <c r="G26" s="35">
        <f t="shared" si="0"/>
        <v>98.05825242718447</v>
      </c>
      <c r="H26" s="34">
        <v>6</v>
      </c>
      <c r="I26" s="35">
        <f>IF(L26=0,"0.00",H26/L26*100)</f>
        <v>1.9417475728155338</v>
      </c>
      <c r="J26" s="34">
        <v>0</v>
      </c>
      <c r="K26" s="35">
        <f t="shared" si="3"/>
        <v>0</v>
      </c>
      <c r="L26" s="34">
        <f t="shared" si="4"/>
        <v>309</v>
      </c>
      <c r="M26" s="34">
        <v>669</v>
      </c>
      <c r="N26" s="34">
        <f t="shared" si="5"/>
        <v>978</v>
      </c>
      <c r="O26" s="35">
        <f t="shared" si="1"/>
        <v>89.56043956043956</v>
      </c>
      <c r="P26" s="35">
        <v>0.79</v>
      </c>
      <c r="Q26" s="34">
        <f>E26-N26</f>
        <v>114</v>
      </c>
      <c r="R26" s="35">
        <f t="shared" si="2"/>
        <v>10.43956043956044</v>
      </c>
      <c r="S26" s="34">
        <f>Q26-T26</f>
        <v>114</v>
      </c>
      <c r="T26" s="34">
        <v>0</v>
      </c>
    </row>
    <row r="27" spans="1:20" s="11" customFormat="1" ht="16.5" customHeight="1">
      <c r="A27" s="15" t="s">
        <v>74</v>
      </c>
      <c r="B27" s="38">
        <v>988</v>
      </c>
      <c r="C27" s="38">
        <v>66</v>
      </c>
      <c r="D27" s="38">
        <v>167</v>
      </c>
      <c r="E27" s="38">
        <f>SUM(B27:D27)</f>
        <v>1221</v>
      </c>
      <c r="F27" s="38">
        <v>322</v>
      </c>
      <c r="G27" s="43">
        <f t="shared" si="0"/>
        <v>100</v>
      </c>
      <c r="H27" s="38">
        <v>0</v>
      </c>
      <c r="I27" s="43">
        <f>IF(L27=0,0,H27/L27*100)</f>
        <v>0</v>
      </c>
      <c r="J27" s="38">
        <v>0</v>
      </c>
      <c r="K27" s="44">
        <f t="shared" si="3"/>
        <v>0</v>
      </c>
      <c r="L27" s="38">
        <f>SUM(F27,H27,J27)</f>
        <v>322</v>
      </c>
      <c r="M27" s="38">
        <v>850</v>
      </c>
      <c r="N27" s="38">
        <f>SUM(L27:M27)</f>
        <v>1172</v>
      </c>
      <c r="O27" s="43">
        <f t="shared" si="1"/>
        <v>95.98689598689599</v>
      </c>
      <c r="P27" s="44">
        <v>1.1</v>
      </c>
      <c r="Q27" s="38">
        <v>49</v>
      </c>
      <c r="R27" s="43">
        <f t="shared" si="2"/>
        <v>4.013104013104013</v>
      </c>
      <c r="S27" s="38">
        <v>47</v>
      </c>
      <c r="T27" s="39">
        <v>2</v>
      </c>
    </row>
    <row r="28" spans="1:20" s="12" customFormat="1" ht="16.5" customHeight="1">
      <c r="A28" s="16" t="s">
        <v>75</v>
      </c>
      <c r="B28" s="34">
        <v>524</v>
      </c>
      <c r="C28" s="34">
        <v>58</v>
      </c>
      <c r="D28" s="34">
        <v>451</v>
      </c>
      <c r="E28" s="34">
        <f>B28+C28+D28</f>
        <v>1033</v>
      </c>
      <c r="F28" s="34">
        <v>502</v>
      </c>
      <c r="G28" s="35">
        <f>IF(L28=0,"0.00",F28/L28*100)</f>
        <v>99.4059405940594</v>
      </c>
      <c r="H28" s="34">
        <v>3</v>
      </c>
      <c r="I28" s="35">
        <f aca="true" t="shared" si="7" ref="I28:I33">IF(L28=0,"0.00",H28/L28*100)</f>
        <v>0.594059405940594</v>
      </c>
      <c r="J28" s="34">
        <v>0</v>
      </c>
      <c r="K28" s="35">
        <f t="shared" si="3"/>
        <v>0</v>
      </c>
      <c r="L28" s="34">
        <f>F28+H28+J28</f>
        <v>505</v>
      </c>
      <c r="M28" s="34">
        <v>461</v>
      </c>
      <c r="N28" s="34">
        <f>L28+M28</f>
        <v>966</v>
      </c>
      <c r="O28" s="35">
        <f>IF(E28=0,"0.00",N28/E28*100)</f>
        <v>93.51403678606002</v>
      </c>
      <c r="P28" s="35">
        <v>1.47</v>
      </c>
      <c r="Q28" s="34">
        <f>E28-N28</f>
        <v>67</v>
      </c>
      <c r="R28" s="35">
        <f>IF(E28=0,"0.00",Q28/E28*100)</f>
        <v>6.485963213939981</v>
      </c>
      <c r="S28" s="34">
        <f aca="true" t="shared" si="8" ref="S28:S33">Q28-T28</f>
        <v>66</v>
      </c>
      <c r="T28" s="34">
        <v>1</v>
      </c>
    </row>
    <row r="29" spans="1:20" s="11" customFormat="1" ht="16.5" customHeight="1">
      <c r="A29" s="15" t="s">
        <v>76</v>
      </c>
      <c r="B29" s="34">
        <v>961</v>
      </c>
      <c r="C29" s="34">
        <v>153</v>
      </c>
      <c r="D29" s="34">
        <v>150</v>
      </c>
      <c r="E29" s="34">
        <f t="shared" si="6"/>
        <v>1264</v>
      </c>
      <c r="F29" s="34">
        <v>242</v>
      </c>
      <c r="G29" s="35">
        <f>IF(L29=0,"0.00",F29/L29*100)</f>
        <v>87.36462093862815</v>
      </c>
      <c r="H29" s="34">
        <v>35</v>
      </c>
      <c r="I29" s="35">
        <f t="shared" si="7"/>
        <v>12.63537906137184</v>
      </c>
      <c r="J29" s="34">
        <v>0</v>
      </c>
      <c r="K29" s="35">
        <f t="shared" si="3"/>
        <v>0</v>
      </c>
      <c r="L29" s="34">
        <f t="shared" si="4"/>
        <v>277</v>
      </c>
      <c r="M29" s="34">
        <v>845</v>
      </c>
      <c r="N29" s="34">
        <f t="shared" si="5"/>
        <v>1122</v>
      </c>
      <c r="O29" s="35">
        <f>IF(E29=0,"0.00",N29/E29*100)</f>
        <v>88.76582278481013</v>
      </c>
      <c r="P29" s="35">
        <v>2.54</v>
      </c>
      <c r="Q29" s="34">
        <f aca="true" t="shared" si="9" ref="Q29:Q36">E29-N29</f>
        <v>142</v>
      </c>
      <c r="R29" s="35">
        <f>IF(E29=0,"0.00",Q29/E29*100)</f>
        <v>11.234177215189874</v>
      </c>
      <c r="S29" s="34">
        <f t="shared" si="8"/>
        <v>142</v>
      </c>
      <c r="T29" s="34">
        <v>0</v>
      </c>
    </row>
    <row r="30" spans="1:20" s="11" customFormat="1" ht="16.5" customHeight="1">
      <c r="A30" s="15" t="s">
        <v>77</v>
      </c>
      <c r="B30" s="34">
        <v>459</v>
      </c>
      <c r="C30" s="34">
        <v>39</v>
      </c>
      <c r="D30" s="34">
        <v>122</v>
      </c>
      <c r="E30" s="34">
        <f t="shared" si="6"/>
        <v>620</v>
      </c>
      <c r="F30" s="34">
        <v>159</v>
      </c>
      <c r="G30" s="35">
        <f t="shared" si="0"/>
        <v>98.75776397515527</v>
      </c>
      <c r="H30" s="34">
        <v>2</v>
      </c>
      <c r="I30" s="35">
        <f t="shared" si="7"/>
        <v>1.2422360248447204</v>
      </c>
      <c r="J30" s="34">
        <f>J31+J32+J33+J34+J35+J36+J37+J38+J39+J40+J41</f>
        <v>0</v>
      </c>
      <c r="K30" s="35">
        <f t="shared" si="3"/>
        <v>0</v>
      </c>
      <c r="L30" s="34">
        <f t="shared" si="4"/>
        <v>161</v>
      </c>
      <c r="M30" s="34">
        <v>403</v>
      </c>
      <c r="N30" s="34">
        <f t="shared" si="5"/>
        <v>564</v>
      </c>
      <c r="O30" s="35">
        <f t="shared" si="1"/>
        <v>90.96774193548387</v>
      </c>
      <c r="P30" s="35">
        <v>1.06</v>
      </c>
      <c r="Q30" s="34">
        <f t="shared" si="9"/>
        <v>56</v>
      </c>
      <c r="R30" s="35">
        <f t="shared" si="2"/>
        <v>9.032258064516128</v>
      </c>
      <c r="S30" s="34">
        <f t="shared" si="8"/>
        <v>56</v>
      </c>
      <c r="T30" s="34">
        <v>0</v>
      </c>
    </row>
    <row r="31" spans="1:20" s="11" customFormat="1" ht="16.5" customHeight="1">
      <c r="A31" s="15" t="s">
        <v>78</v>
      </c>
      <c r="B31" s="40">
        <v>1458</v>
      </c>
      <c r="C31" s="40">
        <v>73</v>
      </c>
      <c r="D31" s="40">
        <v>398</v>
      </c>
      <c r="E31" s="40">
        <f t="shared" si="6"/>
        <v>1929</v>
      </c>
      <c r="F31" s="40">
        <v>856</v>
      </c>
      <c r="G31" s="45">
        <f t="shared" si="0"/>
        <v>99.53488372093024</v>
      </c>
      <c r="H31" s="40">
        <v>4</v>
      </c>
      <c r="I31" s="45">
        <f t="shared" si="7"/>
        <v>0.46511627906976744</v>
      </c>
      <c r="J31" s="40">
        <v>0</v>
      </c>
      <c r="K31" s="45">
        <f t="shared" si="3"/>
        <v>0</v>
      </c>
      <c r="L31" s="40">
        <f t="shared" si="4"/>
        <v>860</v>
      </c>
      <c r="M31" s="40">
        <v>986</v>
      </c>
      <c r="N31" s="40">
        <f t="shared" si="5"/>
        <v>1846</v>
      </c>
      <c r="O31" s="45">
        <f t="shared" si="1"/>
        <v>95.69725246241576</v>
      </c>
      <c r="P31" s="45">
        <v>1.18</v>
      </c>
      <c r="Q31" s="40">
        <f t="shared" si="9"/>
        <v>83</v>
      </c>
      <c r="R31" s="45">
        <f t="shared" si="2"/>
        <v>4.302747537584241</v>
      </c>
      <c r="S31" s="40">
        <f t="shared" si="8"/>
        <v>83</v>
      </c>
      <c r="T31" s="40">
        <v>0</v>
      </c>
    </row>
    <row r="32" spans="1:20" s="11" customFormat="1" ht="16.5" customHeight="1">
      <c r="A32" s="15" t="s">
        <v>79</v>
      </c>
      <c r="B32" s="34">
        <v>1293</v>
      </c>
      <c r="C32" s="34">
        <v>146</v>
      </c>
      <c r="D32" s="34">
        <v>98</v>
      </c>
      <c r="E32" s="34">
        <f aca="true" t="shared" si="10" ref="E32:E45">B32+C32+D32</f>
        <v>1537</v>
      </c>
      <c r="F32" s="34">
        <v>151</v>
      </c>
      <c r="G32" s="35">
        <f t="shared" si="0"/>
        <v>100</v>
      </c>
      <c r="H32" s="34">
        <v>0</v>
      </c>
      <c r="I32" s="35">
        <f t="shared" si="7"/>
        <v>0</v>
      </c>
      <c r="J32" s="34">
        <f>J33+J34+J35+J36+J37+J38</f>
        <v>0</v>
      </c>
      <c r="K32" s="35">
        <f t="shared" si="3"/>
        <v>0</v>
      </c>
      <c r="L32" s="34">
        <f t="shared" si="4"/>
        <v>151</v>
      </c>
      <c r="M32" s="34">
        <v>1199</v>
      </c>
      <c r="N32" s="34">
        <f aca="true" t="shared" si="11" ref="N32:N46">L32+M32</f>
        <v>1350</v>
      </c>
      <c r="O32" s="35">
        <f t="shared" si="1"/>
        <v>87.8334417696812</v>
      </c>
      <c r="P32" s="35">
        <v>1.02</v>
      </c>
      <c r="Q32" s="34">
        <f t="shared" si="9"/>
        <v>187</v>
      </c>
      <c r="R32" s="35">
        <f t="shared" si="2"/>
        <v>12.166558230318802</v>
      </c>
      <c r="S32" s="34">
        <f t="shared" si="8"/>
        <v>181</v>
      </c>
      <c r="T32" s="34">
        <f>T33+T34+T35+T36+T37+T38</f>
        <v>6</v>
      </c>
    </row>
    <row r="33" spans="1:21" s="12" customFormat="1" ht="16.5" customHeight="1">
      <c r="A33" s="64" t="s">
        <v>80</v>
      </c>
      <c r="B33" s="34">
        <v>440</v>
      </c>
      <c r="C33" s="34">
        <v>51</v>
      </c>
      <c r="D33" s="34">
        <v>86</v>
      </c>
      <c r="E33" s="34">
        <f t="shared" si="10"/>
        <v>577</v>
      </c>
      <c r="F33" s="34">
        <v>101</v>
      </c>
      <c r="G33" s="35">
        <f>IF(L33=0,"0.00",F33/L33*100)</f>
        <v>98.05825242718447</v>
      </c>
      <c r="H33" s="34">
        <v>2</v>
      </c>
      <c r="I33" s="35">
        <f t="shared" si="7"/>
        <v>1.9417475728155338</v>
      </c>
      <c r="J33" s="34">
        <f>J34+J35+J36+J37+J38+J39+J40+J41+J42</f>
        <v>0</v>
      </c>
      <c r="K33" s="35">
        <f>IF(L33=0,"0.00",J33/L33*100)</f>
        <v>0</v>
      </c>
      <c r="L33" s="34">
        <f t="shared" si="4"/>
        <v>103</v>
      </c>
      <c r="M33" s="34">
        <v>429</v>
      </c>
      <c r="N33" s="34">
        <f t="shared" si="11"/>
        <v>532</v>
      </c>
      <c r="O33" s="35">
        <f>IF(E33=0,"0.00",N33/E33*100)</f>
        <v>92.20103986135182</v>
      </c>
      <c r="P33" s="35">
        <v>2.62</v>
      </c>
      <c r="Q33" s="34">
        <f t="shared" si="9"/>
        <v>45</v>
      </c>
      <c r="R33" s="35">
        <f>IF(E33=0,"0.00",Q33/E33*100)</f>
        <v>7.798960138648179</v>
      </c>
      <c r="S33" s="34">
        <f t="shared" si="8"/>
        <v>45</v>
      </c>
      <c r="T33" s="34">
        <v>0</v>
      </c>
      <c r="U33" s="18"/>
    </row>
    <row r="34" spans="1:21" ht="16.5" customHeight="1">
      <c r="A34" s="13" t="s">
        <v>55</v>
      </c>
      <c r="B34" s="41">
        <v>241</v>
      </c>
      <c r="C34" s="41">
        <v>31</v>
      </c>
      <c r="D34" s="41">
        <v>25</v>
      </c>
      <c r="E34" s="41">
        <v>297</v>
      </c>
      <c r="F34" s="41">
        <v>33</v>
      </c>
      <c r="G34" s="41">
        <v>91.67</v>
      </c>
      <c r="H34" s="42">
        <v>3</v>
      </c>
      <c r="I34" s="41">
        <v>8.33</v>
      </c>
      <c r="J34" s="41">
        <v>0</v>
      </c>
      <c r="K34" s="92">
        <v>0</v>
      </c>
      <c r="L34" s="41">
        <v>36</v>
      </c>
      <c r="M34" s="41">
        <v>214</v>
      </c>
      <c r="N34" s="41">
        <v>250</v>
      </c>
      <c r="O34" s="41">
        <v>84.18</v>
      </c>
      <c r="P34" s="41">
        <v>1.93</v>
      </c>
      <c r="Q34" s="41">
        <v>47</v>
      </c>
      <c r="R34" s="41">
        <v>15.82</v>
      </c>
      <c r="S34" s="42">
        <v>41</v>
      </c>
      <c r="T34" s="41">
        <v>6</v>
      </c>
      <c r="U34" s="18"/>
    </row>
    <row r="35" spans="1:21" ht="16.5" customHeight="1">
      <c r="A35" s="13" t="s">
        <v>56</v>
      </c>
      <c r="B35" s="34">
        <v>199</v>
      </c>
      <c r="C35" s="34">
        <v>14</v>
      </c>
      <c r="D35" s="34">
        <v>28</v>
      </c>
      <c r="E35" s="34">
        <f>B35+C35+D35</f>
        <v>241</v>
      </c>
      <c r="F35" s="34">
        <v>33</v>
      </c>
      <c r="G35" s="35">
        <f>IF(L35=0,"0.00",F35/L35*100)</f>
        <v>100</v>
      </c>
      <c r="H35" s="34">
        <v>0</v>
      </c>
      <c r="I35" s="35">
        <f aca="true" t="shared" si="12" ref="I35:I46">IF(L35=0,"0.00",H35/L35*100)</f>
        <v>0</v>
      </c>
      <c r="J35" s="34">
        <v>0</v>
      </c>
      <c r="K35" s="35">
        <f aca="true" t="shared" si="13" ref="K35:K46">IF(L35=0,"0.00",J35/L35*100)</f>
        <v>0</v>
      </c>
      <c r="L35" s="34">
        <f>F35+H35+J35</f>
        <v>33</v>
      </c>
      <c r="M35" s="34">
        <v>188</v>
      </c>
      <c r="N35" s="34">
        <f>L35+M35</f>
        <v>221</v>
      </c>
      <c r="O35" s="35">
        <f>IF(E35=0,"0.00",N35/E35*100)</f>
        <v>91.70124481327801</v>
      </c>
      <c r="P35" s="35">
        <v>1.55</v>
      </c>
      <c r="Q35" s="34">
        <f>E35-N35</f>
        <v>20</v>
      </c>
      <c r="R35" s="35">
        <f>IF(E35=0,"0.00",Q35/E35*100)</f>
        <v>8.29875518672199</v>
      </c>
      <c r="S35" s="34">
        <f aca="true" t="shared" si="14" ref="S35:S40">Q35-T35</f>
        <v>20</v>
      </c>
      <c r="T35" s="34">
        <v>0</v>
      </c>
      <c r="U35" s="29"/>
    </row>
    <row r="36" spans="1:21" ht="16.5" customHeight="1">
      <c r="A36" s="13" t="s">
        <v>57</v>
      </c>
      <c r="B36" s="34">
        <v>193</v>
      </c>
      <c r="C36" s="34">
        <v>8</v>
      </c>
      <c r="D36" s="34">
        <v>26</v>
      </c>
      <c r="E36" s="34">
        <f t="shared" si="10"/>
        <v>227</v>
      </c>
      <c r="F36" s="34">
        <v>33</v>
      </c>
      <c r="G36" s="35">
        <f aca="true" t="shared" si="15" ref="G36:G46">IF(L36=0,"0.00",F36/L36*100)</f>
        <v>100</v>
      </c>
      <c r="H36" s="34">
        <v>0</v>
      </c>
      <c r="I36" s="35">
        <f t="shared" si="12"/>
        <v>0</v>
      </c>
      <c r="J36" s="34">
        <v>0</v>
      </c>
      <c r="K36" s="35">
        <f t="shared" si="13"/>
        <v>0</v>
      </c>
      <c r="L36" s="34">
        <f t="shared" si="4"/>
        <v>33</v>
      </c>
      <c r="M36" s="34">
        <v>177</v>
      </c>
      <c r="N36" s="34">
        <f t="shared" si="11"/>
        <v>210</v>
      </c>
      <c r="O36" s="35">
        <f aca="true" t="shared" si="16" ref="O36:O46">IF(E36=0,"0.00",N36/E36*100)</f>
        <v>92.51101321585902</v>
      </c>
      <c r="P36" s="35">
        <v>0.84</v>
      </c>
      <c r="Q36" s="34">
        <f t="shared" si="9"/>
        <v>17</v>
      </c>
      <c r="R36" s="35">
        <f aca="true" t="shared" si="17" ref="R36:R46">IF(E36=0,"0.00",Q36/E36*100)</f>
        <v>7.488986784140969</v>
      </c>
      <c r="S36" s="34">
        <f t="shared" si="14"/>
        <v>17</v>
      </c>
      <c r="T36" s="34">
        <v>0</v>
      </c>
      <c r="U36" s="18"/>
    </row>
    <row r="37" spans="1:21" ht="16.5" customHeight="1">
      <c r="A37" s="13" t="s">
        <v>58</v>
      </c>
      <c r="B37" s="34">
        <v>432</v>
      </c>
      <c r="C37" s="34">
        <v>28</v>
      </c>
      <c r="D37" s="34">
        <v>68</v>
      </c>
      <c r="E37" s="34">
        <f t="shared" si="10"/>
        <v>528</v>
      </c>
      <c r="F37" s="34">
        <v>113</v>
      </c>
      <c r="G37" s="35">
        <f t="shared" si="15"/>
        <v>94.16666666666667</v>
      </c>
      <c r="H37" s="34">
        <v>7</v>
      </c>
      <c r="I37" s="35">
        <f t="shared" si="12"/>
        <v>5.833333333333333</v>
      </c>
      <c r="J37" s="34">
        <f>J38+J39+J40+J41+J42+J43+J44</f>
        <v>0</v>
      </c>
      <c r="K37" s="35">
        <f t="shared" si="13"/>
        <v>0</v>
      </c>
      <c r="L37" s="34">
        <f t="shared" si="4"/>
        <v>120</v>
      </c>
      <c r="M37" s="34">
        <v>360</v>
      </c>
      <c r="N37" s="34">
        <f t="shared" si="11"/>
        <v>480</v>
      </c>
      <c r="O37" s="35">
        <f t="shared" si="16"/>
        <v>90.9090909090909</v>
      </c>
      <c r="P37" s="35">
        <v>1.46</v>
      </c>
      <c r="Q37" s="34">
        <f aca="true" t="shared" si="18" ref="Q37:Q46">E37-N37</f>
        <v>48</v>
      </c>
      <c r="R37" s="35">
        <f t="shared" si="17"/>
        <v>9.090909090909092</v>
      </c>
      <c r="S37" s="34">
        <f t="shared" si="14"/>
        <v>48</v>
      </c>
      <c r="T37" s="34">
        <v>0</v>
      </c>
      <c r="U37" s="18"/>
    </row>
    <row r="38" spans="1:21" ht="16.5" customHeight="1">
      <c r="A38" s="13" t="s">
        <v>59</v>
      </c>
      <c r="B38" s="34">
        <v>174</v>
      </c>
      <c r="C38" s="34">
        <v>0</v>
      </c>
      <c r="D38" s="34">
        <v>10</v>
      </c>
      <c r="E38" s="34">
        <f t="shared" si="10"/>
        <v>184</v>
      </c>
      <c r="F38" s="34">
        <v>15</v>
      </c>
      <c r="G38" s="35">
        <f t="shared" si="15"/>
        <v>100</v>
      </c>
      <c r="H38" s="34">
        <v>0</v>
      </c>
      <c r="I38" s="35">
        <f t="shared" si="12"/>
        <v>0</v>
      </c>
      <c r="J38" s="34">
        <v>0</v>
      </c>
      <c r="K38" s="35">
        <f t="shared" si="13"/>
        <v>0</v>
      </c>
      <c r="L38" s="34">
        <f t="shared" si="4"/>
        <v>15</v>
      </c>
      <c r="M38" s="34">
        <v>163</v>
      </c>
      <c r="N38" s="34">
        <f t="shared" si="11"/>
        <v>178</v>
      </c>
      <c r="O38" s="35">
        <f t="shared" si="16"/>
        <v>96.73913043478261</v>
      </c>
      <c r="P38" s="35">
        <v>2.34</v>
      </c>
      <c r="Q38" s="34">
        <f t="shared" si="18"/>
        <v>6</v>
      </c>
      <c r="R38" s="35">
        <f t="shared" si="17"/>
        <v>3.260869565217391</v>
      </c>
      <c r="S38" s="34">
        <f t="shared" si="14"/>
        <v>6</v>
      </c>
      <c r="T38" s="34">
        <v>0</v>
      </c>
      <c r="U38" s="12"/>
    </row>
    <row r="39" spans="1:20" ht="16.5" customHeight="1">
      <c r="A39" s="13" t="s">
        <v>60</v>
      </c>
      <c r="B39" s="34">
        <v>267</v>
      </c>
      <c r="C39" s="34">
        <v>7</v>
      </c>
      <c r="D39" s="34">
        <v>30</v>
      </c>
      <c r="E39" s="34">
        <f>B39+C39+D39</f>
        <v>304</v>
      </c>
      <c r="F39" s="34">
        <v>29</v>
      </c>
      <c r="G39" s="35">
        <f>IF(L39=0,"0.00",F39/L39*100)</f>
        <v>100</v>
      </c>
      <c r="H39" s="34">
        <v>0</v>
      </c>
      <c r="I39" s="35">
        <f t="shared" si="12"/>
        <v>0</v>
      </c>
      <c r="J39" s="34">
        <v>0</v>
      </c>
      <c r="K39" s="35">
        <f t="shared" si="13"/>
        <v>0</v>
      </c>
      <c r="L39" s="34">
        <f>F39+H39+J39</f>
        <v>29</v>
      </c>
      <c r="M39" s="34">
        <v>266</v>
      </c>
      <c r="N39" s="34">
        <f>L39+M39</f>
        <v>295</v>
      </c>
      <c r="O39" s="35">
        <f>IF(E39=0,"0.00",N39/E39*100)</f>
        <v>97.03947368421053</v>
      </c>
      <c r="P39" s="35">
        <v>1.19</v>
      </c>
      <c r="Q39" s="34">
        <f t="shared" si="18"/>
        <v>9</v>
      </c>
      <c r="R39" s="35">
        <f>IF(E39=0,"0.00",Q39/E39*100)</f>
        <v>2.9605263157894735</v>
      </c>
      <c r="S39" s="34">
        <f>Q39-T39</f>
        <v>9</v>
      </c>
      <c r="T39" s="34">
        <v>0</v>
      </c>
    </row>
    <row r="40" spans="1:20" ht="16.5" customHeight="1">
      <c r="A40" s="13" t="s">
        <v>61</v>
      </c>
      <c r="B40" s="34">
        <v>354</v>
      </c>
      <c r="C40" s="34">
        <v>14</v>
      </c>
      <c r="D40" s="34">
        <v>83</v>
      </c>
      <c r="E40" s="34">
        <f t="shared" si="10"/>
        <v>451</v>
      </c>
      <c r="F40" s="34">
        <v>117</v>
      </c>
      <c r="G40" s="35">
        <f t="shared" si="15"/>
        <v>99.15254237288136</v>
      </c>
      <c r="H40" s="34">
        <v>1</v>
      </c>
      <c r="I40" s="35">
        <f t="shared" si="12"/>
        <v>0.847457627118644</v>
      </c>
      <c r="J40" s="34">
        <v>0</v>
      </c>
      <c r="K40" s="35">
        <f t="shared" si="13"/>
        <v>0</v>
      </c>
      <c r="L40" s="34">
        <f t="shared" si="4"/>
        <v>118</v>
      </c>
      <c r="M40" s="34">
        <v>317</v>
      </c>
      <c r="N40" s="34">
        <f t="shared" si="11"/>
        <v>435</v>
      </c>
      <c r="O40" s="35">
        <f t="shared" si="16"/>
        <v>96.45232815964523</v>
      </c>
      <c r="P40" s="35">
        <v>0.85</v>
      </c>
      <c r="Q40" s="34">
        <f t="shared" si="18"/>
        <v>16</v>
      </c>
      <c r="R40" s="35">
        <f t="shared" si="17"/>
        <v>3.5476718403547673</v>
      </c>
      <c r="S40" s="34">
        <f t="shared" si="14"/>
        <v>16</v>
      </c>
      <c r="T40" s="34">
        <v>0</v>
      </c>
    </row>
    <row r="41" spans="1:20" ht="16.5" customHeight="1">
      <c r="A41" s="17" t="s">
        <v>62</v>
      </c>
      <c r="B41" s="34">
        <v>229</v>
      </c>
      <c r="C41" s="34">
        <v>43</v>
      </c>
      <c r="D41" s="34">
        <v>49</v>
      </c>
      <c r="E41" s="34">
        <f>B41+C41+D41</f>
        <v>321</v>
      </c>
      <c r="F41" s="34">
        <v>49</v>
      </c>
      <c r="G41" s="35">
        <f>IF(L41=0,"0.00",F41/L41*100)</f>
        <v>98</v>
      </c>
      <c r="H41" s="34">
        <v>1</v>
      </c>
      <c r="I41" s="35">
        <f t="shared" si="12"/>
        <v>2</v>
      </c>
      <c r="J41" s="34">
        <v>0</v>
      </c>
      <c r="K41" s="35">
        <f t="shared" si="13"/>
        <v>0</v>
      </c>
      <c r="L41" s="34">
        <f>F41+H41+J41</f>
        <v>50</v>
      </c>
      <c r="M41" s="34">
        <v>233</v>
      </c>
      <c r="N41" s="34">
        <f>L41+M41</f>
        <v>283</v>
      </c>
      <c r="O41" s="35">
        <f>IF(E41=0,"0.00",N41/E41*100)</f>
        <v>88.1619937694704</v>
      </c>
      <c r="P41" s="35">
        <v>0.91</v>
      </c>
      <c r="Q41" s="34">
        <f t="shared" si="18"/>
        <v>38</v>
      </c>
      <c r="R41" s="35">
        <f>IF(E41=0,"0.00",Q41/E41*100)</f>
        <v>11.838006230529595</v>
      </c>
      <c r="S41" s="34">
        <f aca="true" t="shared" si="19" ref="S41:S46">Q41-T41</f>
        <v>38</v>
      </c>
      <c r="T41" s="34">
        <v>0</v>
      </c>
    </row>
    <row r="42" spans="1:20" ht="16.5" customHeight="1">
      <c r="A42" s="16" t="s">
        <v>63</v>
      </c>
      <c r="B42" s="34">
        <v>65</v>
      </c>
      <c r="C42" s="34">
        <v>28</v>
      </c>
      <c r="D42" s="34">
        <v>12</v>
      </c>
      <c r="E42" s="34">
        <f t="shared" si="10"/>
        <v>105</v>
      </c>
      <c r="F42" s="34">
        <v>12</v>
      </c>
      <c r="G42" s="35">
        <f t="shared" si="15"/>
        <v>100</v>
      </c>
      <c r="H42" s="34">
        <v>0</v>
      </c>
      <c r="I42" s="35">
        <f t="shared" si="12"/>
        <v>0</v>
      </c>
      <c r="J42" s="34">
        <v>0</v>
      </c>
      <c r="K42" s="35">
        <f t="shared" si="13"/>
        <v>0</v>
      </c>
      <c r="L42" s="34">
        <f t="shared" si="4"/>
        <v>12</v>
      </c>
      <c r="M42" s="34">
        <v>64</v>
      </c>
      <c r="N42" s="34">
        <f t="shared" si="11"/>
        <v>76</v>
      </c>
      <c r="O42" s="35">
        <f t="shared" si="16"/>
        <v>72.38095238095238</v>
      </c>
      <c r="P42" s="35">
        <v>0.84</v>
      </c>
      <c r="Q42" s="34">
        <f t="shared" si="18"/>
        <v>29</v>
      </c>
      <c r="R42" s="35">
        <f t="shared" si="17"/>
        <v>27.61904761904762</v>
      </c>
      <c r="S42" s="34">
        <f t="shared" si="19"/>
        <v>23</v>
      </c>
      <c r="T42" s="34">
        <v>6</v>
      </c>
    </row>
    <row r="43" spans="1:20" ht="16.5" customHeight="1">
      <c r="A43" s="16" t="s">
        <v>64</v>
      </c>
      <c r="B43" s="34">
        <v>160</v>
      </c>
      <c r="C43" s="34">
        <v>11</v>
      </c>
      <c r="D43" s="34">
        <v>15</v>
      </c>
      <c r="E43" s="34">
        <f t="shared" si="10"/>
        <v>186</v>
      </c>
      <c r="F43" s="34">
        <v>19</v>
      </c>
      <c r="G43" s="35">
        <f>IF(L43=0,"0.00",F43/L43*100)</f>
        <v>86.36363636363636</v>
      </c>
      <c r="H43" s="34">
        <v>3</v>
      </c>
      <c r="I43" s="35">
        <f t="shared" si="12"/>
        <v>13.636363636363635</v>
      </c>
      <c r="J43" s="34">
        <v>0</v>
      </c>
      <c r="K43" s="35">
        <f t="shared" si="13"/>
        <v>0</v>
      </c>
      <c r="L43" s="34">
        <f t="shared" si="4"/>
        <v>22</v>
      </c>
      <c r="M43" s="34">
        <v>160</v>
      </c>
      <c r="N43" s="34">
        <f t="shared" si="11"/>
        <v>182</v>
      </c>
      <c r="O43" s="35">
        <f t="shared" si="16"/>
        <v>97.84946236559139</v>
      </c>
      <c r="P43" s="35">
        <v>1.52</v>
      </c>
      <c r="Q43" s="34">
        <f t="shared" si="18"/>
        <v>4</v>
      </c>
      <c r="R43" s="35">
        <f t="shared" si="17"/>
        <v>2.1505376344086025</v>
      </c>
      <c r="S43" s="34">
        <f t="shared" si="19"/>
        <v>4</v>
      </c>
      <c r="T43" s="34">
        <v>0</v>
      </c>
    </row>
    <row r="44" spans="1:20" ht="16.5" customHeight="1">
      <c r="A44" s="16" t="s">
        <v>65</v>
      </c>
      <c r="B44" s="34">
        <v>615</v>
      </c>
      <c r="C44" s="34">
        <v>72</v>
      </c>
      <c r="D44" s="34">
        <v>120</v>
      </c>
      <c r="E44" s="34">
        <f t="shared" si="10"/>
        <v>807</v>
      </c>
      <c r="F44" s="34">
        <v>208</v>
      </c>
      <c r="G44" s="35">
        <f>IF(L44=0,"0.00",F44/L44*100)</f>
        <v>82.21343873517787</v>
      </c>
      <c r="H44" s="34">
        <v>45</v>
      </c>
      <c r="I44" s="35">
        <f t="shared" si="12"/>
        <v>17.786561264822133</v>
      </c>
      <c r="J44" s="34">
        <v>0</v>
      </c>
      <c r="K44" s="35">
        <f t="shared" si="13"/>
        <v>0</v>
      </c>
      <c r="L44" s="34">
        <f t="shared" si="4"/>
        <v>253</v>
      </c>
      <c r="M44" s="34">
        <v>454</v>
      </c>
      <c r="N44" s="34">
        <f t="shared" si="11"/>
        <v>707</v>
      </c>
      <c r="O44" s="35">
        <f t="shared" si="16"/>
        <v>87.6084262701363</v>
      </c>
      <c r="P44" s="35">
        <v>2.22</v>
      </c>
      <c r="Q44" s="34">
        <f t="shared" si="18"/>
        <v>100</v>
      </c>
      <c r="R44" s="35">
        <f t="shared" si="17"/>
        <v>12.391573729863694</v>
      </c>
      <c r="S44" s="34">
        <f t="shared" si="19"/>
        <v>100</v>
      </c>
      <c r="T44" s="34">
        <v>0</v>
      </c>
    </row>
    <row r="45" spans="1:20" ht="16.5" customHeight="1">
      <c r="A45" s="16" t="s">
        <v>66</v>
      </c>
      <c r="B45" s="34">
        <v>184</v>
      </c>
      <c r="C45" s="34">
        <v>6</v>
      </c>
      <c r="D45" s="34">
        <v>23</v>
      </c>
      <c r="E45" s="34">
        <f t="shared" si="10"/>
        <v>213</v>
      </c>
      <c r="F45" s="34">
        <v>28</v>
      </c>
      <c r="G45" s="35">
        <f>IF(L45=0,"0.00",F45/L45*100)</f>
        <v>100</v>
      </c>
      <c r="H45" s="34">
        <v>0</v>
      </c>
      <c r="I45" s="35">
        <f t="shared" si="12"/>
        <v>0</v>
      </c>
      <c r="J45" s="34">
        <v>0</v>
      </c>
      <c r="K45" s="35">
        <f t="shared" si="13"/>
        <v>0</v>
      </c>
      <c r="L45" s="34">
        <f t="shared" si="4"/>
        <v>28</v>
      </c>
      <c r="M45" s="34">
        <v>180</v>
      </c>
      <c r="N45" s="34">
        <f t="shared" si="11"/>
        <v>208</v>
      </c>
      <c r="O45" s="35">
        <f>IF(E45=0,"0.00",N45/E45*100)</f>
        <v>97.65258215962442</v>
      </c>
      <c r="P45" s="35">
        <v>1.89</v>
      </c>
      <c r="Q45" s="34">
        <f t="shared" si="18"/>
        <v>5</v>
      </c>
      <c r="R45" s="35">
        <f>IF(E45=0,"0.00",Q45/E45*100)</f>
        <v>2.3474178403755865</v>
      </c>
      <c r="S45" s="34">
        <f t="shared" si="19"/>
        <v>5</v>
      </c>
      <c r="T45" s="34">
        <v>0</v>
      </c>
    </row>
    <row r="46" spans="1:20" ht="16.5" customHeight="1">
      <c r="A46" s="16" t="s">
        <v>67</v>
      </c>
      <c r="B46" s="34">
        <v>407</v>
      </c>
      <c r="C46" s="34">
        <v>29</v>
      </c>
      <c r="D46" s="53">
        <v>151</v>
      </c>
      <c r="E46" s="53">
        <f>B46+C46+D46</f>
        <v>587</v>
      </c>
      <c r="F46" s="53">
        <v>325</v>
      </c>
      <c r="G46" s="54">
        <f t="shared" si="15"/>
        <v>99.08536585365853</v>
      </c>
      <c r="H46" s="53">
        <v>3</v>
      </c>
      <c r="I46" s="54">
        <f t="shared" si="12"/>
        <v>0.9146341463414633</v>
      </c>
      <c r="J46" s="53">
        <v>0</v>
      </c>
      <c r="K46" s="54">
        <f t="shared" si="13"/>
        <v>0</v>
      </c>
      <c r="L46" s="53">
        <f t="shared" si="4"/>
        <v>328</v>
      </c>
      <c r="M46" s="53">
        <v>233</v>
      </c>
      <c r="N46" s="53">
        <f t="shared" si="11"/>
        <v>561</v>
      </c>
      <c r="O46" s="54">
        <f t="shared" si="16"/>
        <v>95.57069846678023</v>
      </c>
      <c r="P46" s="54">
        <v>1.39</v>
      </c>
      <c r="Q46" s="53">
        <f t="shared" si="18"/>
        <v>26</v>
      </c>
      <c r="R46" s="54">
        <f t="shared" si="17"/>
        <v>4.429301533219761</v>
      </c>
      <c r="S46" s="53">
        <f t="shared" si="19"/>
        <v>26</v>
      </c>
      <c r="T46" s="53">
        <v>0</v>
      </c>
    </row>
    <row r="47" spans="1:20" s="11" customFormat="1" ht="16.5" customHeight="1">
      <c r="A47" s="15" t="s">
        <v>82</v>
      </c>
      <c r="B47" s="52">
        <v>403</v>
      </c>
      <c r="C47" s="55">
        <v>58</v>
      </c>
      <c r="D47" s="55">
        <v>78</v>
      </c>
      <c r="E47" s="55">
        <v>539</v>
      </c>
      <c r="F47" s="55">
        <v>117</v>
      </c>
      <c r="G47" s="56">
        <v>91.40625</v>
      </c>
      <c r="H47" s="55">
        <v>7</v>
      </c>
      <c r="I47" s="56">
        <v>5.46875</v>
      </c>
      <c r="J47" s="55">
        <v>4</v>
      </c>
      <c r="K47" s="56">
        <v>3.125</v>
      </c>
      <c r="L47" s="55">
        <v>128</v>
      </c>
      <c r="M47" s="55">
        <v>357</v>
      </c>
      <c r="N47" s="55">
        <v>485</v>
      </c>
      <c r="O47" s="56">
        <v>89.98144712430427</v>
      </c>
      <c r="P47" s="55">
        <v>3.77</v>
      </c>
      <c r="Q47" s="55">
        <v>54</v>
      </c>
      <c r="R47" s="56">
        <v>10.018552875695732</v>
      </c>
      <c r="S47" s="55">
        <v>53</v>
      </c>
      <c r="T47" s="55">
        <v>1</v>
      </c>
    </row>
    <row r="48" spans="1:20" s="10" customFormat="1" ht="31.5" customHeight="1">
      <c r="A48" s="16" t="s">
        <v>83</v>
      </c>
      <c r="B48" s="34">
        <v>234</v>
      </c>
      <c r="C48" s="34">
        <v>21</v>
      </c>
      <c r="D48" s="34">
        <v>49</v>
      </c>
      <c r="E48" s="34">
        <f>B48+C48+D48</f>
        <v>304</v>
      </c>
      <c r="F48" s="34">
        <v>63</v>
      </c>
      <c r="G48" s="35">
        <f>IF(L48=0,"0.00",F48/L48*100)</f>
        <v>90</v>
      </c>
      <c r="H48" s="34">
        <v>7</v>
      </c>
      <c r="I48" s="35">
        <f>IF(L48=0,"0.00",H48/L48*100)</f>
        <v>10</v>
      </c>
      <c r="J48" s="34">
        <v>0</v>
      </c>
      <c r="K48" s="35">
        <f>IF(L48=0,"0.00",J48/L48*100)</f>
        <v>0</v>
      </c>
      <c r="L48" s="34">
        <f>F48+H48+J48</f>
        <v>70</v>
      </c>
      <c r="M48" s="34">
        <v>208</v>
      </c>
      <c r="N48" s="34">
        <f>L48+M48</f>
        <v>278</v>
      </c>
      <c r="O48" s="35">
        <f>IF(E48=0,"0.00",N48/E48*100)</f>
        <v>91.44736842105263</v>
      </c>
      <c r="P48" s="35">
        <v>2.13</v>
      </c>
      <c r="Q48" s="34">
        <f>E48-N48</f>
        <v>26</v>
      </c>
      <c r="R48" s="35">
        <f>IF(E48=0,"0.00",Q48/E48*100)</f>
        <v>8.552631578947368</v>
      </c>
      <c r="S48" s="34">
        <f>Q48-T48</f>
        <v>25</v>
      </c>
      <c r="T48" s="34">
        <v>1</v>
      </c>
    </row>
    <row r="49" spans="1:23" ht="16.5">
      <c r="A49" s="16" t="s">
        <v>68</v>
      </c>
      <c r="B49" s="34">
        <v>35</v>
      </c>
      <c r="C49" s="34">
        <v>4</v>
      </c>
      <c r="D49" s="34">
        <v>30</v>
      </c>
      <c r="E49" s="34">
        <f>B49+C49+D49</f>
        <v>69</v>
      </c>
      <c r="F49" s="34">
        <v>31</v>
      </c>
      <c r="G49" s="35">
        <f>IF(L49=0,"0.00",F49/L49*100)</f>
        <v>100</v>
      </c>
      <c r="H49" s="34">
        <v>0</v>
      </c>
      <c r="I49" s="35">
        <f>IF(L49=0,"0.00",H49/L49*100)</f>
        <v>0</v>
      </c>
      <c r="J49" s="34">
        <v>0</v>
      </c>
      <c r="K49" s="35">
        <f>IF(L49=0,"0.00",J49/L49*100)</f>
        <v>0</v>
      </c>
      <c r="L49" s="34">
        <f>F49+H49+J49</f>
        <v>31</v>
      </c>
      <c r="M49" s="34">
        <v>31</v>
      </c>
      <c r="N49" s="34">
        <f>L49+M49</f>
        <v>62</v>
      </c>
      <c r="O49" s="35">
        <f>IF(E49=0,"0.00",N49/E49*100)</f>
        <v>89.85507246376811</v>
      </c>
      <c r="P49" s="35">
        <v>1.43</v>
      </c>
      <c r="Q49" s="34">
        <f>E49-N49</f>
        <v>7</v>
      </c>
      <c r="R49" s="35">
        <f>IF(E49=0,"0.00",Q49/E49*100)</f>
        <v>10.144927536231885</v>
      </c>
      <c r="S49" s="34">
        <f>Q49-T49</f>
        <v>6</v>
      </c>
      <c r="T49" s="34">
        <v>1</v>
      </c>
      <c r="U49" s="12"/>
      <c r="V49" s="12"/>
      <c r="W49" s="12"/>
    </row>
    <row r="50" spans="1:23" s="10" customFormat="1" ht="33">
      <c r="A50" s="16" t="s">
        <v>69</v>
      </c>
      <c r="B50" s="21">
        <v>936</v>
      </c>
      <c r="C50" s="21">
        <v>141</v>
      </c>
      <c r="D50" s="23">
        <v>538</v>
      </c>
      <c r="E50" s="23">
        <f>B50+C50+D50</f>
        <v>1615</v>
      </c>
      <c r="F50" s="23">
        <v>491</v>
      </c>
      <c r="G50" s="24">
        <v>86.44</v>
      </c>
      <c r="H50" s="23">
        <v>76</v>
      </c>
      <c r="I50" s="25">
        <v>13.38</v>
      </c>
      <c r="J50" s="23">
        <v>1</v>
      </c>
      <c r="K50" s="25">
        <v>0.18</v>
      </c>
      <c r="L50" s="23">
        <v>568</v>
      </c>
      <c r="M50" s="26">
        <v>906</v>
      </c>
      <c r="N50" s="23">
        <v>1474</v>
      </c>
      <c r="O50" s="24">
        <v>91.27</v>
      </c>
      <c r="P50" s="24">
        <v>3.92</v>
      </c>
      <c r="Q50" s="26">
        <v>141</v>
      </c>
      <c r="R50" s="24">
        <v>8.73</v>
      </c>
      <c r="S50" s="51">
        <v>134</v>
      </c>
      <c r="T50" s="46">
        <v>7</v>
      </c>
      <c r="U50" s="27"/>
      <c r="V50" s="27"/>
      <c r="W50" s="28"/>
    </row>
  </sheetData>
  <sheetProtection/>
  <mergeCells count="24">
    <mergeCell ref="B5:B7"/>
    <mergeCell ref="C5:C7"/>
    <mergeCell ref="A4:A8"/>
    <mergeCell ref="B4:E4"/>
    <mergeCell ref="D5:D7"/>
    <mergeCell ref="F4:P4"/>
    <mergeCell ref="Q4:T4"/>
    <mergeCell ref="L6:L7"/>
    <mergeCell ref="N6:O6"/>
    <mergeCell ref="F6:G6"/>
    <mergeCell ref="H6:I6"/>
    <mergeCell ref="T5:T7"/>
    <mergeCell ref="Q6:R6"/>
    <mergeCell ref="J6:K6"/>
    <mergeCell ref="A1:T1"/>
    <mergeCell ref="S5:S7"/>
    <mergeCell ref="M5:M7"/>
    <mergeCell ref="P5:P7"/>
    <mergeCell ref="F5:K5"/>
    <mergeCell ref="N5:O5"/>
    <mergeCell ref="A2:T2"/>
    <mergeCell ref="A3:T3"/>
    <mergeCell ref="Q5:R5"/>
    <mergeCell ref="E6:E7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FKI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一般公文統計表</dc:title>
  <dc:subject/>
  <dc:creator>lu</dc:creator>
  <cp:keywords/>
  <dc:description/>
  <cp:lastModifiedBy>User</cp:lastModifiedBy>
  <cp:lastPrinted>2012-09-11T08:47:32Z</cp:lastPrinted>
  <dcterms:created xsi:type="dcterms:W3CDTF">2006-06-30T07:22:11Z</dcterms:created>
  <dcterms:modified xsi:type="dcterms:W3CDTF">2012-09-11T08:51:25Z</dcterms:modified>
  <cp:category/>
  <cp:version/>
  <cp:contentType/>
  <cp:contentStatus/>
</cp:coreProperties>
</file>