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9440" windowHeight="5040" activeTab="0"/>
  </bookViews>
  <sheets>
    <sheet name="資金調度現金流量分析表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<sst xmlns="http://schemas.openxmlformats.org/spreadsheetml/2006/main" count="80" uniqueCount="74">
  <si>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項目</t>
  </si>
  <si>
    <t>計算方式</t>
  </si>
  <si>
    <t>106年</t>
  </si>
  <si>
    <t>107年</t>
  </si>
  <si>
    <t>108年</t>
  </si>
  <si>
    <t>109年</t>
  </si>
  <si>
    <t>110年</t>
  </si>
  <si>
    <t>111年</t>
  </si>
  <si>
    <t>112年</t>
  </si>
  <si>
    <t>113年</t>
  </si>
  <si>
    <t>114年</t>
  </si>
  <si>
    <t>115年</t>
  </si>
  <si>
    <t>116年</t>
  </si>
  <si>
    <t>117年</t>
  </si>
  <si>
    <t>118年</t>
  </si>
  <si>
    <t>119年</t>
  </si>
  <si>
    <t>120年</t>
  </si>
  <si>
    <t>121年</t>
  </si>
  <si>
    <t>122年</t>
  </si>
  <si>
    <t>123年</t>
  </si>
  <si>
    <t>現金流入</t>
  </si>
  <si>
    <t>(1)</t>
  </si>
  <si>
    <t xml:space="preserve">  營運收入</t>
  </si>
  <si>
    <t>(2)</t>
  </si>
  <si>
    <t>現金流出</t>
  </si>
  <si>
    <t>(3)</t>
  </si>
  <si>
    <t>(4)</t>
  </si>
  <si>
    <t>淨現金流量</t>
  </si>
  <si>
    <t>減：利息費用</t>
  </si>
  <si>
    <t>淨現金流量(扣減利息)</t>
  </si>
  <si>
    <t>累計現金流量</t>
  </si>
  <si>
    <t>加：本期貸款金額</t>
  </si>
  <si>
    <t>減：本期償還金額</t>
  </si>
  <si>
    <t>累計貸款餘額</t>
  </si>
  <si>
    <t>本期現金餘額</t>
  </si>
  <si>
    <t>攤還本金及付息數</t>
  </si>
  <si>
    <t>分年償債比率</t>
  </si>
  <si>
    <t>105年</t>
  </si>
  <si>
    <t>124年</t>
  </si>
  <si>
    <t>125年</t>
  </si>
  <si>
    <t>127年</t>
  </si>
  <si>
    <t xml:space="preserve">資金調度現金流量評估說明：
</t>
  </si>
  <si>
    <t>126年</t>
  </si>
  <si>
    <t>利息保障倍數</t>
  </si>
  <si>
    <t>-</t>
  </si>
  <si>
    <t xml:space="preserve">○○市政府
</t>
  </si>
  <si>
    <t xml:space="preserve">  工程費用</t>
  </si>
  <si>
    <t>自有資金</t>
  </si>
  <si>
    <t>(5)</t>
  </si>
  <si>
    <t>(6)=(1)-(3)</t>
  </si>
  <si>
    <t>(7)</t>
  </si>
  <si>
    <t>(8)=(6)-(7)</t>
  </si>
  <si>
    <t>前期現金餘額</t>
  </si>
  <si>
    <t>中華民國105年1月1日至127年12月31日止</t>
  </si>
  <si>
    <t>(10)</t>
  </si>
  <si>
    <t>(11)=舉借數(含新增及舉新還舊之舉借數)</t>
  </si>
  <si>
    <t>(12)=償還數(含新增及舉新還舊之償還數)</t>
  </si>
  <si>
    <t>(13)=前1年度(13)+(11)-(12)</t>
  </si>
  <si>
    <t>-</t>
  </si>
  <si>
    <t>(14)=(8)+(9)+(10)+(11)-(12)</t>
  </si>
  <si>
    <t>-</t>
  </si>
  <si>
    <t>2.本案利息保障倍數始營運後皆超過4倍，故就利息保障倍數來看，對融資銀行而言，本案應具安全性，融資風險低，銀行承貸意願高，具備一定之融資可行性。</t>
  </si>
  <si>
    <t>資金調度現金流量分析表</t>
  </si>
  <si>
    <t>1.營運開始後(108年)分年償債比率(DSCR)除均大於1。這樣的償債比率尚稱健康，可知此案應具備融資之可行性。</t>
  </si>
  <si>
    <t>(9)=前1年度(14)</t>
  </si>
  <si>
    <t>折舊攤提數</t>
  </si>
  <si>
    <t>淨現金流量(息前折舊攤提後)</t>
  </si>
  <si>
    <t>(15)=(12)+(7)</t>
  </si>
  <si>
    <t>(16)</t>
  </si>
  <si>
    <t>(17)=(6)/(15)</t>
  </si>
  <si>
    <t>(18)=(6)-(16)</t>
  </si>
  <si>
    <t>(19)=(18)/(7)</t>
  </si>
  <si>
    <t>單位：千元</t>
  </si>
  <si>
    <t xml:space="preserve">  營運支出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</si>
</sst>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;_ۿ"/>
    <numFmt numFmtId="178" formatCode="_-* #,##0_-;\-* #,##0_-;_-* &quot;-&quot;??_-;_-@_-"/>
    <numFmt numFmtId="179" formatCode="#,##0_);[Red]\(#,##0\)"/>
    <numFmt numFmtId="180" formatCode="#,##0.00_);[Red]\(#,##0.00\)"/>
    <numFmt numFmtId="181" formatCode="#,##0;[Red]#,##0"/>
    <numFmt numFmtId="182" formatCode="0.0;_ꃿ"/>
    <numFmt numFmtId="183" formatCode="0_);[Red]\(0\)"/>
    <numFmt numFmtId="184" formatCode="0.00_ "/>
    <numFmt numFmtId="185" formatCode="0.00_);[Red]\(0.00\)"/>
    <numFmt numFmtId="186" formatCode="0.0%"/>
    <numFmt numFmtId="187" formatCode="0.0000_ "/>
    <numFmt numFmtId="188" formatCode="#,##0.0_);[Red]\(#,##0.0\)"/>
  </numFmts>
  <fonts count="2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u val="single"/>
      <sz val="24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22"/>
      <name val="標楷體"/>
      <family val="4"/>
    </font>
    <font>
      <sz val="22"/>
      <name val="標楷體"/>
      <family val="4"/>
    </font>
    <font>
      <sz val="2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33" applyFont="1">
      <alignment/>
      <protection/>
    </xf>
    <xf numFmtId="0" fontId="2" fillId="0" borderId="0" xfId="33">
      <alignment/>
      <protection/>
    </xf>
    <xf numFmtId="0" fontId="5" fillId="0" borderId="10" xfId="33" applyFont="1" applyBorder="1">
      <alignment/>
      <protection/>
    </xf>
    <xf numFmtId="179" fontId="6" fillId="0" borderId="11" xfId="33" applyNumberFormat="1" applyFont="1" applyBorder="1" applyAlignment="1">
      <alignment horizontal="center"/>
      <protection/>
    </xf>
    <xf numFmtId="179" fontId="6" fillId="0" borderId="12" xfId="33" applyNumberFormat="1" applyFont="1" applyBorder="1" applyAlignment="1">
      <alignment horizontal="center"/>
      <protection/>
    </xf>
    <xf numFmtId="0" fontId="3" fillId="0" borderId="10" xfId="33" applyFont="1" applyBorder="1">
      <alignment/>
      <protection/>
    </xf>
    <xf numFmtId="179" fontId="6" fillId="0" borderId="11" xfId="33" applyNumberFormat="1" applyFont="1" applyFill="1" applyBorder="1" applyAlignment="1">
      <alignment horizontal="center"/>
      <protection/>
    </xf>
    <xf numFmtId="0" fontId="5" fillId="0" borderId="10" xfId="33" applyFont="1" applyBorder="1" applyAlignment="1">
      <alignment wrapText="1"/>
      <protection/>
    </xf>
    <xf numFmtId="0" fontId="6" fillId="0" borderId="13" xfId="33" applyFont="1" applyBorder="1" applyAlignment="1">
      <alignment horizontal="left" vertical="top"/>
      <protection/>
    </xf>
    <xf numFmtId="0" fontId="6" fillId="0" borderId="14" xfId="33" applyFont="1" applyBorder="1" applyAlignment="1">
      <alignment horizontal="left" vertical="top"/>
      <protection/>
    </xf>
    <xf numFmtId="0" fontId="2" fillId="0" borderId="14" xfId="33" applyBorder="1">
      <alignment/>
      <protection/>
    </xf>
    <xf numFmtId="0" fontId="2" fillId="0" borderId="0" xfId="33" applyBorder="1">
      <alignment/>
      <protection/>
    </xf>
    <xf numFmtId="179" fontId="6" fillId="0" borderId="0" xfId="33" applyNumberFormat="1" applyFont="1" applyBorder="1" applyAlignment="1">
      <alignment horizontal="center"/>
      <protection/>
    </xf>
    <xf numFmtId="0" fontId="2" fillId="0" borderId="15" xfId="33" applyBorder="1">
      <alignment/>
      <protection/>
    </xf>
    <xf numFmtId="179" fontId="6" fillId="0" borderId="14" xfId="33" applyNumberFormat="1" applyFont="1" applyBorder="1" applyAlignment="1">
      <alignment horizontal="center"/>
      <protection/>
    </xf>
    <xf numFmtId="179" fontId="6" fillId="0" borderId="16" xfId="33" applyNumberFormat="1" applyFont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181" fontId="6" fillId="0" borderId="11" xfId="33" applyNumberFormat="1" applyFont="1" applyBorder="1" applyAlignment="1">
      <alignment horizontal="center"/>
      <protection/>
    </xf>
    <xf numFmtId="180" fontId="7" fillId="0" borderId="11" xfId="33" applyNumberFormat="1" applyFont="1" applyBorder="1" applyAlignment="1">
      <alignment horizontal="center"/>
      <protection/>
    </xf>
    <xf numFmtId="0" fontId="3" fillId="0" borderId="17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5" fillId="0" borderId="10" xfId="33" applyFont="1" applyFill="1" applyBorder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179" fontId="7" fillId="0" borderId="11" xfId="33" applyNumberFormat="1" applyFont="1" applyFill="1" applyBorder="1" applyAlignment="1">
      <alignment horizontal="center"/>
      <protection/>
    </xf>
    <xf numFmtId="179" fontId="7" fillId="0" borderId="12" xfId="33" applyNumberFormat="1" applyFont="1" applyFill="1" applyBorder="1" applyAlignment="1">
      <alignment horizontal="center"/>
      <protection/>
    </xf>
    <xf numFmtId="0" fontId="2" fillId="0" borderId="0" xfId="33" applyFill="1">
      <alignment/>
      <protection/>
    </xf>
    <xf numFmtId="179" fontId="7" fillId="0" borderId="11" xfId="33" applyNumberFormat="1" applyFont="1" applyBorder="1" applyAlignment="1">
      <alignment horizontal="center"/>
      <protection/>
    </xf>
    <xf numFmtId="0" fontId="5" fillId="0" borderId="20" xfId="33" applyFont="1" applyBorder="1" applyAlignment="1">
      <alignment wrapText="1"/>
      <protection/>
    </xf>
    <xf numFmtId="49" fontId="5" fillId="0" borderId="21" xfId="33" applyNumberFormat="1" applyFont="1" applyBorder="1" applyAlignment="1">
      <alignment horizontal="center" vertical="center" wrapText="1"/>
      <protection/>
    </xf>
    <xf numFmtId="180" fontId="7" fillId="0" borderId="21" xfId="33" applyNumberFormat="1" applyFont="1" applyBorder="1" applyAlignment="1">
      <alignment horizontal="center"/>
      <protection/>
    </xf>
    <xf numFmtId="180" fontId="7" fillId="0" borderId="22" xfId="33" applyNumberFormat="1" applyFont="1" applyBorder="1" applyAlignment="1">
      <alignment horizontal="center"/>
      <protection/>
    </xf>
    <xf numFmtId="179" fontId="6" fillId="0" borderId="12" xfId="33" applyNumberFormat="1" applyFont="1" applyFill="1" applyBorder="1" applyAlignment="1">
      <alignment horizontal="center"/>
      <protection/>
    </xf>
    <xf numFmtId="0" fontId="2" fillId="0" borderId="23" xfId="33" applyBorder="1">
      <alignment/>
      <protection/>
    </xf>
    <xf numFmtId="180" fontId="7" fillId="0" borderId="24" xfId="33" applyNumberFormat="1" applyFont="1" applyBorder="1" applyAlignment="1">
      <alignment horizontal="center"/>
      <protection/>
    </xf>
    <xf numFmtId="179" fontId="6" fillId="0" borderId="25" xfId="33" applyNumberFormat="1" applyFont="1" applyBorder="1" applyAlignment="1">
      <alignment horizontal="center"/>
      <protection/>
    </xf>
    <xf numFmtId="0" fontId="2" fillId="24" borderId="0" xfId="33" applyFill="1">
      <alignment/>
      <protection/>
    </xf>
    <xf numFmtId="0" fontId="3" fillId="0" borderId="26" xfId="33" applyFont="1" applyBorder="1" applyAlignment="1">
      <alignment wrapText="1"/>
      <protection/>
    </xf>
    <xf numFmtId="49" fontId="5" fillId="0" borderId="27" xfId="33" applyNumberFormat="1" applyFont="1" applyBorder="1" applyAlignment="1">
      <alignment horizontal="center" vertical="center"/>
      <protection/>
    </xf>
    <xf numFmtId="179" fontId="6" fillId="0" borderId="27" xfId="33" applyNumberFormat="1" applyFont="1" applyBorder="1" applyAlignment="1">
      <alignment horizontal="center"/>
      <protection/>
    </xf>
    <xf numFmtId="179" fontId="6" fillId="0" borderId="28" xfId="33" applyNumberFormat="1" applyFont="1" applyBorder="1" applyAlignment="1">
      <alignment horizontal="center"/>
      <protection/>
    </xf>
    <xf numFmtId="0" fontId="5" fillId="24" borderId="29" xfId="33" applyFont="1" applyFill="1" applyBorder="1">
      <alignment/>
      <protection/>
    </xf>
    <xf numFmtId="49" fontId="5" fillId="24" borderId="30" xfId="33" applyNumberFormat="1" applyFont="1" applyFill="1" applyBorder="1" applyAlignment="1">
      <alignment horizontal="center" vertical="center"/>
      <protection/>
    </xf>
    <xf numFmtId="179" fontId="6" fillId="24" borderId="30" xfId="33" applyNumberFormat="1" applyFont="1" applyFill="1" applyBorder="1" applyAlignment="1">
      <alignment horizontal="center"/>
      <protection/>
    </xf>
    <xf numFmtId="179" fontId="6" fillId="24" borderId="31" xfId="33" applyNumberFormat="1" applyFont="1" applyFill="1" applyBorder="1" applyAlignment="1">
      <alignment horizontal="center"/>
      <protection/>
    </xf>
    <xf numFmtId="0" fontId="3" fillId="0" borderId="10" xfId="33" applyFont="1" applyFill="1" applyBorder="1">
      <alignment/>
      <protection/>
    </xf>
    <xf numFmtId="49" fontId="5" fillId="0" borderId="11" xfId="33" applyNumberFormat="1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wrapText="1"/>
      <protection/>
    </xf>
    <xf numFmtId="0" fontId="5" fillId="0" borderId="32" xfId="33" applyFont="1" applyBorder="1" applyAlignment="1">
      <alignment wrapText="1"/>
      <protection/>
    </xf>
    <xf numFmtId="179" fontId="7" fillId="0" borderId="33" xfId="33" applyNumberFormat="1" applyFont="1" applyBorder="1" applyAlignment="1">
      <alignment horizontal="center"/>
      <protection/>
    </xf>
    <xf numFmtId="179" fontId="6" fillId="0" borderId="34" xfId="33" applyNumberFormat="1" applyFont="1" applyBorder="1" applyAlignment="1">
      <alignment horizontal="center"/>
      <protection/>
    </xf>
    <xf numFmtId="179" fontId="6" fillId="0" borderId="35" xfId="33" applyNumberFormat="1" applyFont="1" applyBorder="1" applyAlignment="1">
      <alignment horizontal="center"/>
      <protection/>
    </xf>
    <xf numFmtId="0" fontId="3" fillId="0" borderId="36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left" wrapText="1"/>
      <protection/>
    </xf>
    <xf numFmtId="0" fontId="3" fillId="0" borderId="36" xfId="33" applyFont="1" applyBorder="1" applyAlignment="1">
      <alignment horizontal="left" vertical="top"/>
      <protection/>
    </xf>
    <xf numFmtId="0" fontId="3" fillId="0" borderId="0" xfId="33" applyFont="1" applyBorder="1" applyAlignment="1">
      <alignment horizontal="left" vertical="top"/>
      <protection/>
    </xf>
    <xf numFmtId="0" fontId="6" fillId="0" borderId="0" xfId="33" applyFont="1" applyBorder="1" applyAlignment="1">
      <alignment horizontal="left" vertical="top"/>
      <protection/>
    </xf>
    <xf numFmtId="0" fontId="8" fillId="0" borderId="0" xfId="33" applyFont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10" fillId="0" borderId="0" xfId="33" applyFont="1" applyAlignment="1">
      <alignment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" fillId="0" borderId="0" xfId="33" applyFont="1" applyAlignment="1">
      <alignment horizontal="center" wrapText="1"/>
      <protection/>
    </xf>
    <xf numFmtId="0" fontId="2" fillId="0" borderId="0" xfId="33" applyAlignment="1">
      <alignment wrapText="1"/>
      <protection/>
    </xf>
    <xf numFmtId="0" fontId="3" fillId="0" borderId="0" xfId="33" applyFont="1" applyBorder="1" applyAlignment="1">
      <alignment horizontal="right"/>
      <protection/>
    </xf>
    <xf numFmtId="0" fontId="2" fillId="0" borderId="0" xfId="33" applyBorder="1" applyAlignment="1">
      <alignment horizontal="right"/>
      <protection/>
    </xf>
    <xf numFmtId="0" fontId="3" fillId="0" borderId="37" xfId="33" applyFont="1" applyBorder="1" applyAlignment="1">
      <alignment horizontal="left" vertical="top" wrapText="1"/>
      <protection/>
    </xf>
    <xf numFmtId="0" fontId="3" fillId="0" borderId="15" xfId="33" applyFont="1" applyBorder="1" applyAlignment="1">
      <alignment horizontal="left" vertical="top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34"/>
  <sheetViews>
    <sheetView tabSelected="1" zoomScalePageLayoutView="0" workbookViewId="0" topLeftCell="A1">
      <selection activeCell="A3" sqref="A3:W3"/>
    </sheetView>
  </sheetViews>
  <sheetFormatPr defaultColWidth="10.125" defaultRowHeight="16.5"/>
  <cols>
    <col min="1" max="1" width="21.00390625" style="2" customWidth="1"/>
    <col min="2" max="2" width="18.375" style="2" customWidth="1"/>
    <col min="3" max="4" width="10.375" style="2" customWidth="1"/>
    <col min="5" max="5" width="10.50390625" style="2" customWidth="1"/>
    <col min="6" max="6" width="10.75390625" style="2" customWidth="1"/>
    <col min="7" max="7" width="10.125" style="2" bestFit="1" customWidth="1"/>
    <col min="8" max="8" width="10.25390625" style="2" customWidth="1"/>
    <col min="9" max="9" width="10.75390625" style="2" customWidth="1"/>
    <col min="10" max="10" width="11.625" style="2" bestFit="1" customWidth="1"/>
    <col min="11" max="11" width="10.125" style="2" customWidth="1"/>
    <col min="12" max="14" width="10.25390625" style="2" customWidth="1"/>
    <col min="15" max="15" width="10.125" style="2" customWidth="1"/>
    <col min="16" max="16" width="10.625" style="2" customWidth="1"/>
    <col min="17" max="17" width="10.50390625" style="2" customWidth="1"/>
    <col min="18" max="18" width="10.125" style="2" customWidth="1"/>
    <col min="19" max="19" width="12.50390625" style="2" customWidth="1"/>
    <col min="20" max="21" width="11.625" style="2" bestFit="1" customWidth="1"/>
    <col min="22" max="22" width="10.50390625" style="2" customWidth="1"/>
    <col min="23" max="23" width="10.125" style="2" customWidth="1"/>
    <col min="24" max="24" width="12.50390625" style="2" customWidth="1"/>
    <col min="25" max="25" width="11.625" style="2" bestFit="1" customWidth="1"/>
    <col min="26" max="238" width="9.00390625" style="2" customWidth="1"/>
    <col min="239" max="239" width="21.00390625" style="2" customWidth="1"/>
    <col min="240" max="240" width="18.375" style="2" customWidth="1"/>
    <col min="241" max="242" width="10.375" style="2" customWidth="1"/>
    <col min="243" max="243" width="10.50390625" style="2" customWidth="1"/>
    <col min="244" max="244" width="10.75390625" style="2" customWidth="1"/>
    <col min="245" max="245" width="9.25390625" style="2" customWidth="1"/>
    <col min="246" max="246" width="10.25390625" style="2" customWidth="1"/>
    <col min="247" max="247" width="10.75390625" style="2" customWidth="1"/>
    <col min="248" max="248" width="10.00390625" style="2" customWidth="1"/>
    <col min="249" max="249" width="10.125" style="2" customWidth="1"/>
    <col min="250" max="250" width="10.25390625" style="2" customWidth="1"/>
    <col min="251" max="251" width="10.00390625" style="2" customWidth="1"/>
    <col min="252" max="252" width="10.25390625" style="2" customWidth="1"/>
    <col min="253" max="253" width="10.125" style="2" customWidth="1"/>
    <col min="254" max="254" width="9.625" style="2" customWidth="1"/>
    <col min="255" max="255" width="10.50390625" style="2" customWidth="1"/>
    <col min="256" max="16384" width="10.125" style="2" customWidth="1"/>
  </cols>
  <sheetData>
    <row r="1" spans="1:2" ht="16.5">
      <c r="A1" s="1"/>
      <c r="B1" s="1"/>
    </row>
    <row r="2" spans="1:23" ht="39.75" customHeight="1">
      <c r="A2" s="61" t="s">
        <v>45</v>
      </c>
      <c r="B2" s="61"/>
      <c r="C2" s="62"/>
      <c r="D2" s="62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17" customFormat="1" ht="36.75" customHeight="1">
      <c r="A3" s="64" t="s">
        <v>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22.5" customHeight="1">
      <c r="A4" s="66" t="s">
        <v>53</v>
      </c>
      <c r="B4" s="66"/>
      <c r="C4" s="66"/>
      <c r="D4" s="66"/>
      <c r="E4" s="66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4:22" ht="17.25" thickBot="1">
      <c r="D5" s="68"/>
      <c r="E5" s="69"/>
      <c r="F5" s="68"/>
      <c r="V5" s="1" t="s">
        <v>72</v>
      </c>
    </row>
    <row r="6" spans="1:25" ht="36" customHeight="1">
      <c r="A6" s="22" t="s">
        <v>0</v>
      </c>
      <c r="B6" s="23" t="s">
        <v>1</v>
      </c>
      <c r="C6" s="24" t="s">
        <v>37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P6" s="24" t="s">
        <v>14</v>
      </c>
      <c r="Q6" s="24" t="s">
        <v>15</v>
      </c>
      <c r="R6" s="24" t="s">
        <v>16</v>
      </c>
      <c r="S6" s="24" t="s">
        <v>17</v>
      </c>
      <c r="T6" s="24" t="s">
        <v>18</v>
      </c>
      <c r="U6" s="24" t="s">
        <v>19</v>
      </c>
      <c r="V6" s="24" t="s">
        <v>38</v>
      </c>
      <c r="W6" s="24" t="s">
        <v>39</v>
      </c>
      <c r="X6" s="24" t="s">
        <v>42</v>
      </c>
      <c r="Y6" s="25" t="s">
        <v>40</v>
      </c>
    </row>
    <row r="7" spans="1:25" ht="21.75" customHeight="1">
      <c r="A7" s="3" t="s">
        <v>20</v>
      </c>
      <c r="B7" s="18" t="s">
        <v>21</v>
      </c>
      <c r="C7" s="4">
        <f>C8</f>
        <v>0</v>
      </c>
      <c r="D7" s="4">
        <f aca="true" t="shared" si="0" ref="D7:Y7">D8</f>
        <v>0</v>
      </c>
      <c r="E7" s="4">
        <f t="shared" si="0"/>
        <v>0</v>
      </c>
      <c r="F7" s="4">
        <f t="shared" si="0"/>
        <v>196686.0768</v>
      </c>
      <c r="G7" s="4">
        <f t="shared" si="0"/>
        <v>214203.430515</v>
      </c>
      <c r="H7" s="4">
        <f t="shared" si="0"/>
        <v>232473.72311774996</v>
      </c>
      <c r="I7" s="4">
        <f t="shared" si="0"/>
        <v>251523.65338469055</v>
      </c>
      <c r="J7" s="4">
        <f t="shared" si="0"/>
        <v>271380.784</v>
      </c>
      <c r="K7" s="4">
        <f t="shared" si="0"/>
        <v>278165.303</v>
      </c>
      <c r="L7" s="4">
        <f t="shared" si="0"/>
        <v>285119.436</v>
      </c>
      <c r="M7" s="4">
        <f t="shared" si="0"/>
        <v>292247.422</v>
      </c>
      <c r="N7" s="4">
        <f t="shared" si="0"/>
        <v>299553.607</v>
      </c>
      <c r="O7" s="4">
        <f t="shared" si="0"/>
        <v>307042.448</v>
      </c>
      <c r="P7" s="4">
        <f t="shared" si="0"/>
        <v>314718.509</v>
      </c>
      <c r="Q7" s="4">
        <f t="shared" si="0"/>
        <v>322586.471</v>
      </c>
      <c r="R7" s="4">
        <f t="shared" si="0"/>
        <v>330651.133</v>
      </c>
      <c r="S7" s="4">
        <f t="shared" si="0"/>
        <v>338917.412</v>
      </c>
      <c r="T7" s="4">
        <f t="shared" si="0"/>
        <v>347390.347</v>
      </c>
      <c r="U7" s="4">
        <f t="shared" si="0"/>
        <v>356075.106</v>
      </c>
      <c r="V7" s="4">
        <f t="shared" si="0"/>
        <v>364976.983</v>
      </c>
      <c r="W7" s="4">
        <f t="shared" si="0"/>
        <v>374101.408</v>
      </c>
      <c r="X7" s="4">
        <f>X8</f>
        <v>383453.943</v>
      </c>
      <c r="Y7" s="5">
        <f t="shared" si="0"/>
        <v>393040.291</v>
      </c>
    </row>
    <row r="8" spans="1:25" ht="19.5" customHeight="1">
      <c r="A8" s="6" t="s">
        <v>22</v>
      </c>
      <c r="B8" s="18" t="s">
        <v>23</v>
      </c>
      <c r="C8" s="4">
        <v>0</v>
      </c>
      <c r="D8" s="7">
        <v>0</v>
      </c>
      <c r="E8" s="7">
        <v>0</v>
      </c>
      <c r="F8" s="7">
        <v>196686.0768</v>
      </c>
      <c r="G8" s="7">
        <v>214203.430515</v>
      </c>
      <c r="H8" s="7">
        <v>232473.72311774996</v>
      </c>
      <c r="I8" s="7">
        <v>251523.65338469055</v>
      </c>
      <c r="J8" s="7">
        <v>271380.784</v>
      </c>
      <c r="K8" s="7">
        <v>278165.303</v>
      </c>
      <c r="L8" s="7">
        <v>285119.436</v>
      </c>
      <c r="M8" s="7">
        <v>292247.422</v>
      </c>
      <c r="N8" s="7">
        <v>299553.607</v>
      </c>
      <c r="O8" s="7">
        <v>307042.448</v>
      </c>
      <c r="P8" s="7">
        <v>314718.509</v>
      </c>
      <c r="Q8" s="7">
        <v>322586.471</v>
      </c>
      <c r="R8" s="7">
        <v>330651.133</v>
      </c>
      <c r="S8" s="7">
        <v>338917.412</v>
      </c>
      <c r="T8" s="7">
        <v>347390.347</v>
      </c>
      <c r="U8" s="7">
        <v>356075.106</v>
      </c>
      <c r="V8" s="7">
        <v>364976.983</v>
      </c>
      <c r="W8" s="7">
        <v>374101.408</v>
      </c>
      <c r="X8" s="4">
        <v>383453.943</v>
      </c>
      <c r="Y8" s="5">
        <v>393040.291</v>
      </c>
    </row>
    <row r="9" spans="1:25" ht="21.75" customHeight="1">
      <c r="A9" s="3" t="s">
        <v>24</v>
      </c>
      <c r="B9" s="18" t="s">
        <v>25</v>
      </c>
      <c r="C9" s="4">
        <f aca="true" t="shared" si="1" ref="C9:Y9">C10+C11</f>
        <v>440878</v>
      </c>
      <c r="D9" s="4">
        <f t="shared" si="1"/>
        <v>587837</v>
      </c>
      <c r="E9" s="4">
        <f t="shared" si="1"/>
        <v>440878</v>
      </c>
      <c r="F9" s="4">
        <f t="shared" si="1"/>
        <v>53540.22928320001</v>
      </c>
      <c r="G9" s="4">
        <f t="shared" si="1"/>
        <v>65059.751172485</v>
      </c>
      <c r="H9" s="4">
        <f t="shared" si="1"/>
        <v>90198.07110643224</v>
      </c>
      <c r="I9" s="4">
        <f t="shared" si="1"/>
        <v>94012.7623666159</v>
      </c>
      <c r="J9" s="4">
        <f t="shared" si="1"/>
        <v>98002.45780875781</v>
      </c>
      <c r="K9" s="4">
        <f t="shared" si="1"/>
        <v>118693.84202365176</v>
      </c>
      <c r="L9" s="4">
        <f t="shared" si="1"/>
        <v>119594.57302788051</v>
      </c>
      <c r="M9" s="4">
        <f t="shared" si="1"/>
        <v>120545.37711095254</v>
      </c>
      <c r="N9" s="4">
        <f t="shared" si="1"/>
        <v>121547.50603516385</v>
      </c>
      <c r="O9" s="4">
        <f t="shared" si="1"/>
        <v>122602.24332451796</v>
      </c>
      <c r="P9" s="4">
        <f t="shared" si="1"/>
        <v>123710.9037105434</v>
      </c>
      <c r="Q9" s="4">
        <f t="shared" si="1"/>
        <v>124874.83537015696</v>
      </c>
      <c r="R9" s="4">
        <f t="shared" si="1"/>
        <v>126095.42037872339</v>
      </c>
      <c r="S9" s="4">
        <f t="shared" si="1"/>
        <v>127374.07497046648</v>
      </c>
      <c r="T9" s="4">
        <f t="shared" si="1"/>
        <v>128712.25060139064</v>
      </c>
      <c r="U9" s="4">
        <f t="shared" si="1"/>
        <v>130111.4356158754</v>
      </c>
      <c r="V9" s="4">
        <f t="shared" si="1"/>
        <v>131573.1549301098</v>
      </c>
      <c r="W9" s="4">
        <f t="shared" si="1"/>
        <v>133098.97230953755</v>
      </c>
      <c r="X9" s="4">
        <f t="shared" si="1"/>
        <v>134690.48986748848</v>
      </c>
      <c r="Y9" s="5">
        <f t="shared" si="1"/>
        <v>136349.35015817566</v>
      </c>
    </row>
    <row r="10" spans="1:25" ht="21.75" customHeight="1">
      <c r="A10" s="6" t="s">
        <v>73</v>
      </c>
      <c r="B10" s="18" t="s">
        <v>26</v>
      </c>
      <c r="C10" s="4">
        <v>0</v>
      </c>
      <c r="D10" s="4">
        <v>0</v>
      </c>
      <c r="E10" s="4">
        <v>0</v>
      </c>
      <c r="F10" s="4">
        <v>53540.22928320001</v>
      </c>
      <c r="G10" s="4">
        <v>65059.751172485</v>
      </c>
      <c r="H10" s="4">
        <v>90198.07110643224</v>
      </c>
      <c r="I10" s="4">
        <v>94012.7623666159</v>
      </c>
      <c r="J10" s="4">
        <v>98002.45780875781</v>
      </c>
      <c r="K10" s="4">
        <v>118693.84202365176</v>
      </c>
      <c r="L10" s="4">
        <v>119594.57302788051</v>
      </c>
      <c r="M10" s="4">
        <v>120545.37711095254</v>
      </c>
      <c r="N10" s="4">
        <v>121547.50603516385</v>
      </c>
      <c r="O10" s="4">
        <v>122602.24332451796</v>
      </c>
      <c r="P10" s="4">
        <v>123710.9037105434</v>
      </c>
      <c r="Q10" s="4">
        <v>124874.83537015696</v>
      </c>
      <c r="R10" s="4">
        <v>126095.42037872339</v>
      </c>
      <c r="S10" s="4">
        <v>127374.07497046648</v>
      </c>
      <c r="T10" s="4">
        <v>128712.25060139064</v>
      </c>
      <c r="U10" s="4">
        <v>130111.4356158754</v>
      </c>
      <c r="V10" s="4">
        <v>131573.1549301098</v>
      </c>
      <c r="W10" s="4">
        <v>133098.97230953755</v>
      </c>
      <c r="X10" s="4">
        <v>134690.48986748848</v>
      </c>
      <c r="Y10" s="5">
        <v>136349.35015817566</v>
      </c>
    </row>
    <row r="11" spans="1:25" ht="20.25" customHeight="1">
      <c r="A11" s="6" t="s">
        <v>46</v>
      </c>
      <c r="B11" s="18" t="s">
        <v>48</v>
      </c>
      <c r="C11" s="4">
        <v>440878</v>
      </c>
      <c r="D11" s="4">
        <v>587837</v>
      </c>
      <c r="E11" s="4">
        <v>440878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</row>
    <row r="12" spans="1:25" ht="21.75" customHeight="1">
      <c r="A12" s="3" t="s">
        <v>27</v>
      </c>
      <c r="B12" s="18" t="s">
        <v>49</v>
      </c>
      <c r="C12" s="4">
        <f>C7-C9</f>
        <v>-440878</v>
      </c>
      <c r="D12" s="4">
        <f aca="true" t="shared" si="2" ref="D12:Y12">D7-D9</f>
        <v>-587837</v>
      </c>
      <c r="E12" s="4">
        <f t="shared" si="2"/>
        <v>-440878</v>
      </c>
      <c r="F12" s="4">
        <f>F7-F9</f>
        <v>143145.8475168</v>
      </c>
      <c r="G12" s="4">
        <f t="shared" si="2"/>
        <v>149143.67934251498</v>
      </c>
      <c r="H12" s="4">
        <f t="shared" si="2"/>
        <v>142275.65201131772</v>
      </c>
      <c r="I12" s="4">
        <f t="shared" si="2"/>
        <v>157510.89101807465</v>
      </c>
      <c r="J12" s="4">
        <f t="shared" si="2"/>
        <v>173378.32619124217</v>
      </c>
      <c r="K12" s="4">
        <f t="shared" si="2"/>
        <v>159471.46097634826</v>
      </c>
      <c r="L12" s="4">
        <f t="shared" si="2"/>
        <v>165524.86297211947</v>
      </c>
      <c r="M12" s="4">
        <f t="shared" si="2"/>
        <v>171702.04488904748</v>
      </c>
      <c r="N12" s="4">
        <f t="shared" si="2"/>
        <v>178006.10096483617</v>
      </c>
      <c r="O12" s="4">
        <f t="shared" si="2"/>
        <v>184440.204675482</v>
      </c>
      <c r="P12" s="4">
        <f t="shared" si="2"/>
        <v>191007.6052894566</v>
      </c>
      <c r="Q12" s="4">
        <f t="shared" si="2"/>
        <v>197711.63562984305</v>
      </c>
      <c r="R12" s="4">
        <f t="shared" si="2"/>
        <v>204555.7126212766</v>
      </c>
      <c r="S12" s="4">
        <f t="shared" si="2"/>
        <v>211543.33702953352</v>
      </c>
      <c r="T12" s="4">
        <f t="shared" si="2"/>
        <v>218678.09639860937</v>
      </c>
      <c r="U12" s="4">
        <f t="shared" si="2"/>
        <v>225963.67038412462</v>
      </c>
      <c r="V12" s="4">
        <f t="shared" si="2"/>
        <v>233403.8280698902</v>
      </c>
      <c r="W12" s="4">
        <f t="shared" si="2"/>
        <v>241002.43569046244</v>
      </c>
      <c r="X12" s="4">
        <f t="shared" si="2"/>
        <v>248763.45313251155</v>
      </c>
      <c r="Y12" s="5">
        <f t="shared" si="2"/>
        <v>256690.94084182437</v>
      </c>
    </row>
    <row r="13" spans="1:25" s="30" customFormat="1" ht="28.5" customHeight="1">
      <c r="A13" s="49" t="s">
        <v>28</v>
      </c>
      <c r="B13" s="50" t="s">
        <v>50</v>
      </c>
      <c r="C13" s="7">
        <v>0</v>
      </c>
      <c r="D13" s="7">
        <v>6172.291</v>
      </c>
      <c r="E13" s="7">
        <v>12344</v>
      </c>
      <c r="F13" s="7">
        <v>16130</v>
      </c>
      <c r="G13" s="7">
        <v>14911</v>
      </c>
      <c r="H13" s="7">
        <v>13348</v>
      </c>
      <c r="I13" s="7">
        <v>11762</v>
      </c>
      <c r="J13" s="7">
        <v>10154</v>
      </c>
      <c r="K13" s="7">
        <v>8521</v>
      </c>
      <c r="L13" s="7">
        <v>6863</v>
      </c>
      <c r="M13" s="7">
        <v>6172</v>
      </c>
      <c r="N13" s="7">
        <v>3086</v>
      </c>
      <c r="O13" s="7">
        <v>2326</v>
      </c>
      <c r="P13" s="7">
        <v>1558</v>
      </c>
      <c r="Q13" s="7">
        <v>783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36">
        <v>0</v>
      </c>
    </row>
    <row r="14" spans="1:25" ht="34.5" customHeight="1">
      <c r="A14" s="8" t="s">
        <v>29</v>
      </c>
      <c r="B14" s="18" t="s">
        <v>51</v>
      </c>
      <c r="C14" s="4">
        <f>C12-C13</f>
        <v>-440878</v>
      </c>
      <c r="D14" s="4">
        <f>D12-D13</f>
        <v>-594009.291</v>
      </c>
      <c r="E14" s="4">
        <f aca="true" t="shared" si="3" ref="E14:Y14">E12-E13</f>
        <v>-453222</v>
      </c>
      <c r="F14" s="4">
        <f t="shared" si="3"/>
        <v>127015.84751679999</v>
      </c>
      <c r="G14" s="4">
        <f t="shared" si="3"/>
        <v>134232.67934251498</v>
      </c>
      <c r="H14" s="4">
        <f t="shared" si="3"/>
        <v>128927.65201131772</v>
      </c>
      <c r="I14" s="4">
        <f t="shared" si="3"/>
        <v>145748.89101807465</v>
      </c>
      <c r="J14" s="4">
        <f t="shared" si="3"/>
        <v>163224.32619124217</v>
      </c>
      <c r="K14" s="4">
        <f t="shared" si="3"/>
        <v>150950.46097634826</v>
      </c>
      <c r="L14" s="4">
        <f t="shared" si="3"/>
        <v>158661.86297211947</v>
      </c>
      <c r="M14" s="4">
        <f t="shared" si="3"/>
        <v>165530.04488904748</v>
      </c>
      <c r="N14" s="4">
        <f>N12-N13</f>
        <v>174920.10096483617</v>
      </c>
      <c r="O14" s="4">
        <f>O12-O13</f>
        <v>182114.204675482</v>
      </c>
      <c r="P14" s="4">
        <f t="shared" si="3"/>
        <v>189449.6052894566</v>
      </c>
      <c r="Q14" s="4">
        <f t="shared" si="3"/>
        <v>196928.63562984305</v>
      </c>
      <c r="R14" s="4">
        <f t="shared" si="3"/>
        <v>204555.7126212766</v>
      </c>
      <c r="S14" s="4">
        <f t="shared" si="3"/>
        <v>211543.33702953352</v>
      </c>
      <c r="T14" s="4">
        <f t="shared" si="3"/>
        <v>218678.09639860937</v>
      </c>
      <c r="U14" s="4">
        <f t="shared" si="3"/>
        <v>225963.67038412462</v>
      </c>
      <c r="V14" s="4">
        <f t="shared" si="3"/>
        <v>233403.8280698902</v>
      </c>
      <c r="W14" s="4">
        <f>W12-W13</f>
        <v>241002.43569046244</v>
      </c>
      <c r="X14" s="4">
        <f>X12-X13</f>
        <v>248763.45313251155</v>
      </c>
      <c r="Y14" s="5">
        <f t="shared" si="3"/>
        <v>256690.94084182437</v>
      </c>
    </row>
    <row r="15" spans="1:25" s="40" customFormat="1" ht="27.75" customHeight="1" hidden="1" thickBot="1">
      <c r="A15" s="45" t="s">
        <v>30</v>
      </c>
      <c r="B15" s="46"/>
      <c r="C15" s="47">
        <f aca="true" t="shared" si="4" ref="C15:Y15">C14+C16</f>
        <v>-440878</v>
      </c>
      <c r="D15" s="47">
        <f t="shared" si="4"/>
        <v>-594009.7609999999</v>
      </c>
      <c r="E15" s="47">
        <f t="shared" si="4"/>
        <v>-459394.72099999996</v>
      </c>
      <c r="F15" s="47">
        <f t="shared" si="4"/>
        <v>56381.126516800025</v>
      </c>
      <c r="G15" s="47">
        <f t="shared" si="4"/>
        <v>124716.805859315</v>
      </c>
      <c r="H15" s="47">
        <f t="shared" si="4"/>
        <v>152086.45787063273</v>
      </c>
      <c r="I15" s="47">
        <f t="shared" si="4"/>
        <v>192038.34888870738</v>
      </c>
      <c r="J15" s="47">
        <f t="shared" si="4"/>
        <v>245049.67507994955</v>
      </c>
      <c r="K15" s="47">
        <f t="shared" si="4"/>
        <v>281186.1360562978</v>
      </c>
      <c r="L15" s="47">
        <f t="shared" si="4"/>
        <v>320239.9990284173</v>
      </c>
      <c r="M15" s="47">
        <f t="shared" si="4"/>
        <v>435653.0439174648</v>
      </c>
      <c r="N15" s="47">
        <f t="shared" si="4"/>
        <v>610573.144882301</v>
      </c>
      <c r="O15" s="47">
        <f t="shared" si="4"/>
        <v>720012.349557783</v>
      </c>
      <c r="P15" s="47">
        <f t="shared" si="4"/>
        <v>833879.9548472397</v>
      </c>
      <c r="Q15" s="47">
        <f t="shared" si="4"/>
        <v>952202.5904770826</v>
      </c>
      <c r="R15" s="47">
        <f t="shared" si="4"/>
        <v>1075008.3030983591</v>
      </c>
      <c r="S15" s="47">
        <f t="shared" si="4"/>
        <v>1286551.6401278926</v>
      </c>
      <c r="T15" s="47">
        <f t="shared" si="4"/>
        <v>1505229.736526502</v>
      </c>
      <c r="U15" s="47">
        <f t="shared" si="4"/>
        <v>1731193.4069106267</v>
      </c>
      <c r="V15" s="47">
        <f t="shared" si="4"/>
        <v>1964597.2349805168</v>
      </c>
      <c r="W15" s="47">
        <f t="shared" si="4"/>
        <v>2205599.670670979</v>
      </c>
      <c r="X15" s="47">
        <f t="shared" si="4"/>
        <v>2454363.123803491</v>
      </c>
      <c r="Y15" s="48">
        <f t="shared" si="4"/>
        <v>2711054.064645315</v>
      </c>
    </row>
    <row r="16" spans="1:25" ht="31.5" customHeight="1">
      <c r="A16" s="41" t="s">
        <v>52</v>
      </c>
      <c r="B16" s="42" t="s">
        <v>64</v>
      </c>
      <c r="C16" s="43">
        <v>0</v>
      </c>
      <c r="D16" s="43">
        <f aca="true" t="shared" si="5" ref="D16:Y16">C21</f>
        <v>-0.4699999999720603</v>
      </c>
      <c r="E16" s="43">
        <f t="shared" si="5"/>
        <v>-6172.720999999961</v>
      </c>
      <c r="F16" s="43">
        <f t="shared" si="5"/>
        <v>-70634.72099999996</v>
      </c>
      <c r="G16" s="43">
        <f t="shared" si="5"/>
        <v>-9515.873483199975</v>
      </c>
      <c r="H16" s="43">
        <f t="shared" si="5"/>
        <v>23158.805859315005</v>
      </c>
      <c r="I16" s="43">
        <f t="shared" si="5"/>
        <v>46289.45787063273</v>
      </c>
      <c r="J16" s="43">
        <f t="shared" si="5"/>
        <v>81825.34888870738</v>
      </c>
      <c r="K16" s="43">
        <f t="shared" si="5"/>
        <v>130235.67507994955</v>
      </c>
      <c r="L16" s="43">
        <f t="shared" si="5"/>
        <v>161578.1360562978</v>
      </c>
      <c r="M16" s="43">
        <f t="shared" si="5"/>
        <v>270122.9990284173</v>
      </c>
      <c r="N16" s="43">
        <f t="shared" si="5"/>
        <v>435653.0439174648</v>
      </c>
      <c r="O16" s="43">
        <f t="shared" si="5"/>
        <v>537898.144882301</v>
      </c>
      <c r="P16" s="43">
        <f t="shared" si="5"/>
        <v>644430.349557783</v>
      </c>
      <c r="Q16" s="43">
        <f t="shared" si="5"/>
        <v>755273.9548472397</v>
      </c>
      <c r="R16" s="43">
        <f t="shared" si="5"/>
        <v>870452.5904770826</v>
      </c>
      <c r="S16" s="43">
        <f t="shared" si="5"/>
        <v>1075008.3030983591</v>
      </c>
      <c r="T16" s="43">
        <f t="shared" si="5"/>
        <v>1286551.6401278926</v>
      </c>
      <c r="U16" s="43">
        <f t="shared" si="5"/>
        <v>1505229.736526502</v>
      </c>
      <c r="V16" s="43">
        <f t="shared" si="5"/>
        <v>1731193.4069106267</v>
      </c>
      <c r="W16" s="43">
        <f t="shared" si="5"/>
        <v>1964597.2349805168</v>
      </c>
      <c r="X16" s="43">
        <f t="shared" si="5"/>
        <v>2205599.670670979</v>
      </c>
      <c r="Y16" s="44">
        <f t="shared" si="5"/>
        <v>2454363.123803491</v>
      </c>
    </row>
    <row r="17" spans="1:25" ht="31.5" customHeight="1">
      <c r="A17" s="41" t="s">
        <v>47</v>
      </c>
      <c r="B17" s="42" t="s">
        <v>54</v>
      </c>
      <c r="C17" s="43">
        <v>132263</v>
      </c>
      <c r="D17" s="43">
        <v>176351</v>
      </c>
      <c r="E17" s="43">
        <v>132244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4">
        <v>0</v>
      </c>
    </row>
    <row r="18" spans="1:25" ht="49.5">
      <c r="A18" s="6" t="s">
        <v>31</v>
      </c>
      <c r="B18" s="19" t="s">
        <v>55</v>
      </c>
      <c r="C18" s="4">
        <v>308614.53</v>
      </c>
      <c r="D18" s="4">
        <v>411486.04</v>
      </c>
      <c r="E18" s="4">
        <v>308615</v>
      </c>
      <c r="F18" s="4">
        <v>26770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3">
        <v>308615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5">
        <v>0</v>
      </c>
    </row>
    <row r="19" spans="1:25" ht="57.75" customHeight="1">
      <c r="A19" s="6" t="s">
        <v>32</v>
      </c>
      <c r="B19" s="19" t="s">
        <v>56</v>
      </c>
      <c r="C19" s="4">
        <v>0</v>
      </c>
      <c r="D19" s="4">
        <v>0</v>
      </c>
      <c r="E19" s="4">
        <v>52099</v>
      </c>
      <c r="F19" s="4">
        <v>92667</v>
      </c>
      <c r="G19" s="4">
        <v>101558</v>
      </c>
      <c r="H19" s="4">
        <v>105797</v>
      </c>
      <c r="I19" s="4">
        <v>110213</v>
      </c>
      <c r="J19" s="4">
        <v>114814</v>
      </c>
      <c r="K19" s="4">
        <v>119608</v>
      </c>
      <c r="L19" s="4">
        <v>50117</v>
      </c>
      <c r="M19" s="4">
        <v>308615</v>
      </c>
      <c r="N19" s="4">
        <v>72675</v>
      </c>
      <c r="O19" s="4">
        <v>75582</v>
      </c>
      <c r="P19" s="4">
        <v>78606</v>
      </c>
      <c r="Q19" s="4">
        <v>81750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5">
        <v>0</v>
      </c>
    </row>
    <row r="20" spans="1:25" ht="36.75" customHeight="1">
      <c r="A20" s="51" t="s">
        <v>33</v>
      </c>
      <c r="B20" s="19" t="s">
        <v>57</v>
      </c>
      <c r="C20" s="4">
        <f>C18-C19</f>
        <v>308614.53</v>
      </c>
      <c r="D20" s="4">
        <f>C20+D18-D19</f>
        <v>720100.5700000001</v>
      </c>
      <c r="E20" s="4">
        <f aca="true" t="shared" si="6" ref="E20:Y20">D20+E18-E19</f>
        <v>976616.5700000001</v>
      </c>
      <c r="F20" s="4">
        <f t="shared" si="6"/>
        <v>910719.5700000001</v>
      </c>
      <c r="G20" s="4">
        <f t="shared" si="6"/>
        <v>809161.5700000001</v>
      </c>
      <c r="H20" s="4">
        <f t="shared" si="6"/>
        <v>703364.5700000001</v>
      </c>
      <c r="I20" s="4">
        <f t="shared" si="6"/>
        <v>593151.5700000001</v>
      </c>
      <c r="J20" s="4">
        <f t="shared" si="6"/>
        <v>478337.57000000007</v>
      </c>
      <c r="K20" s="4">
        <f t="shared" si="6"/>
        <v>358729.57000000007</v>
      </c>
      <c r="L20" s="4">
        <f t="shared" si="6"/>
        <v>308612.57000000007</v>
      </c>
      <c r="M20" s="4">
        <f t="shared" si="6"/>
        <v>308612.57000000007</v>
      </c>
      <c r="N20" s="4">
        <f t="shared" si="6"/>
        <v>235937.57000000007</v>
      </c>
      <c r="O20" s="4">
        <f t="shared" si="6"/>
        <v>160355.57000000007</v>
      </c>
      <c r="P20" s="4">
        <f t="shared" si="6"/>
        <v>81749.57000000007</v>
      </c>
      <c r="Q20" s="4">
        <f t="shared" si="6"/>
        <v>-0.4299999999348074</v>
      </c>
      <c r="R20" s="4">
        <f t="shared" si="6"/>
        <v>-0.4299999999348074</v>
      </c>
      <c r="S20" s="4">
        <f t="shared" si="6"/>
        <v>-0.4299999999348074</v>
      </c>
      <c r="T20" s="4">
        <f t="shared" si="6"/>
        <v>-0.4299999999348074</v>
      </c>
      <c r="U20" s="4">
        <f t="shared" si="6"/>
        <v>-0.4299999999348074</v>
      </c>
      <c r="V20" s="4">
        <f t="shared" si="6"/>
        <v>-0.4299999999348074</v>
      </c>
      <c r="W20" s="4">
        <f t="shared" si="6"/>
        <v>-0.4299999999348074</v>
      </c>
      <c r="X20" s="4">
        <f t="shared" si="6"/>
        <v>-0.4299999999348074</v>
      </c>
      <c r="Y20" s="5">
        <f t="shared" si="6"/>
        <v>-0.4299999999348074</v>
      </c>
    </row>
    <row r="21" spans="1:25" s="30" customFormat="1" ht="33">
      <c r="A21" s="26" t="s">
        <v>34</v>
      </c>
      <c r="B21" s="27" t="s">
        <v>59</v>
      </c>
      <c r="C21" s="28">
        <f>C14+C16+C17+C18-C19</f>
        <v>-0.4699999999720603</v>
      </c>
      <c r="D21" s="28">
        <f>D14+D16+D17+D18-D19</f>
        <v>-6172.720999999961</v>
      </c>
      <c r="E21" s="28">
        <f aca="true" t="shared" si="7" ref="E21:Y21">E14+E16+E17+E18-E19</f>
        <v>-70634.72099999996</v>
      </c>
      <c r="F21" s="28">
        <f t="shared" si="7"/>
        <v>-9515.873483199975</v>
      </c>
      <c r="G21" s="28">
        <f t="shared" si="7"/>
        <v>23158.805859315005</v>
      </c>
      <c r="H21" s="28">
        <f t="shared" si="7"/>
        <v>46289.45787063273</v>
      </c>
      <c r="I21" s="28">
        <f t="shared" si="7"/>
        <v>81825.34888870738</v>
      </c>
      <c r="J21" s="28">
        <f t="shared" si="7"/>
        <v>130235.67507994955</v>
      </c>
      <c r="K21" s="28">
        <f t="shared" si="7"/>
        <v>161578.1360562978</v>
      </c>
      <c r="L21" s="28">
        <f t="shared" si="7"/>
        <v>270122.9990284173</v>
      </c>
      <c r="M21" s="28">
        <f t="shared" si="7"/>
        <v>435653.0439174648</v>
      </c>
      <c r="N21" s="28">
        <f t="shared" si="7"/>
        <v>537898.144882301</v>
      </c>
      <c r="O21" s="28">
        <f t="shared" si="7"/>
        <v>644430.349557783</v>
      </c>
      <c r="P21" s="28">
        <f t="shared" si="7"/>
        <v>755273.9548472397</v>
      </c>
      <c r="Q21" s="28">
        <f t="shared" si="7"/>
        <v>870452.5904770826</v>
      </c>
      <c r="R21" s="28">
        <f t="shared" si="7"/>
        <v>1075008.3030983591</v>
      </c>
      <c r="S21" s="28">
        <f t="shared" si="7"/>
        <v>1286551.6401278926</v>
      </c>
      <c r="T21" s="28">
        <f t="shared" si="7"/>
        <v>1505229.736526502</v>
      </c>
      <c r="U21" s="28">
        <f t="shared" si="7"/>
        <v>1731193.4069106267</v>
      </c>
      <c r="V21" s="28">
        <f t="shared" si="7"/>
        <v>1964597.2349805168</v>
      </c>
      <c r="W21" s="28">
        <f t="shared" si="7"/>
        <v>2205599.670670979</v>
      </c>
      <c r="X21" s="28">
        <f t="shared" si="7"/>
        <v>2454363.123803491</v>
      </c>
      <c r="Y21" s="29">
        <f t="shared" si="7"/>
        <v>2711054.064645315</v>
      </c>
    </row>
    <row r="22" spans="1:25" ht="33" customHeight="1">
      <c r="A22" s="51" t="s">
        <v>35</v>
      </c>
      <c r="B22" s="19" t="s">
        <v>67</v>
      </c>
      <c r="C22" s="4">
        <v>0</v>
      </c>
      <c r="D22" s="4">
        <v>6172.291</v>
      </c>
      <c r="E22" s="4">
        <v>64443</v>
      </c>
      <c r="F22" s="4">
        <v>108797</v>
      </c>
      <c r="G22" s="4">
        <v>116469</v>
      </c>
      <c r="H22" s="4">
        <v>119145</v>
      </c>
      <c r="I22" s="4">
        <v>121975</v>
      </c>
      <c r="J22" s="4">
        <v>124968</v>
      </c>
      <c r="K22" s="4">
        <v>128129</v>
      </c>
      <c r="L22" s="4">
        <v>56980</v>
      </c>
      <c r="M22" s="4">
        <v>6172</v>
      </c>
      <c r="N22" s="4">
        <v>75761</v>
      </c>
      <c r="O22" s="4">
        <v>77908</v>
      </c>
      <c r="P22" s="4">
        <v>80164</v>
      </c>
      <c r="Q22" s="4">
        <v>82533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0">
        <v>0</v>
      </c>
      <c r="X22" s="4">
        <v>0</v>
      </c>
      <c r="Y22" s="5">
        <v>0</v>
      </c>
    </row>
    <row r="23" spans="1:25" ht="34.5" customHeight="1">
      <c r="A23" s="51" t="s">
        <v>65</v>
      </c>
      <c r="B23" s="19" t="s">
        <v>68</v>
      </c>
      <c r="C23" s="4">
        <v>0</v>
      </c>
      <c r="D23" s="4">
        <v>0</v>
      </c>
      <c r="E23" s="4">
        <v>0</v>
      </c>
      <c r="F23" s="4">
        <v>73479.65</v>
      </c>
      <c r="G23" s="4">
        <v>73479.65</v>
      </c>
      <c r="H23" s="4">
        <v>73479.65</v>
      </c>
      <c r="I23" s="4">
        <v>73479.65</v>
      </c>
      <c r="J23" s="4">
        <v>73479.65</v>
      </c>
      <c r="K23" s="4">
        <v>73479.65</v>
      </c>
      <c r="L23" s="4">
        <v>73479.65</v>
      </c>
      <c r="M23" s="4">
        <v>73479.65</v>
      </c>
      <c r="N23" s="4">
        <v>73479.65</v>
      </c>
      <c r="O23" s="4">
        <v>73479.65</v>
      </c>
      <c r="P23" s="4">
        <v>73479.65</v>
      </c>
      <c r="Q23" s="4">
        <v>73479.65</v>
      </c>
      <c r="R23" s="4">
        <v>73479.65</v>
      </c>
      <c r="S23" s="4">
        <v>73479.65</v>
      </c>
      <c r="T23" s="4">
        <v>73479.65</v>
      </c>
      <c r="U23" s="4">
        <v>73479.65</v>
      </c>
      <c r="V23" s="4">
        <v>73479.65</v>
      </c>
      <c r="W23" s="4">
        <v>73479.65</v>
      </c>
      <c r="X23" s="4">
        <v>73479.65</v>
      </c>
      <c r="Y23" s="5">
        <v>73479.65</v>
      </c>
    </row>
    <row r="24" spans="1:25" ht="33" customHeight="1">
      <c r="A24" s="8" t="s">
        <v>36</v>
      </c>
      <c r="B24" s="19" t="s">
        <v>69</v>
      </c>
      <c r="C24" s="21" t="s">
        <v>44</v>
      </c>
      <c r="D24" s="31" t="s">
        <v>60</v>
      </c>
      <c r="E24" s="31" t="s">
        <v>58</v>
      </c>
      <c r="F24" s="21">
        <f aca="true" t="shared" si="8" ref="F24:Q24">F12/F22</f>
        <v>1.315715024465748</v>
      </c>
      <c r="G24" s="21">
        <f t="shared" si="8"/>
        <v>1.2805440017731327</v>
      </c>
      <c r="H24" s="21">
        <f t="shared" si="8"/>
        <v>1.1941386714618132</v>
      </c>
      <c r="I24" s="21">
        <f t="shared" si="8"/>
        <v>1.2913374955365824</v>
      </c>
      <c r="J24" s="21">
        <f t="shared" si="8"/>
        <v>1.3873817792654293</v>
      </c>
      <c r="K24" s="21">
        <f t="shared" si="8"/>
        <v>1.2446164488628513</v>
      </c>
      <c r="L24" s="21">
        <f t="shared" si="8"/>
        <v>2.904964250124947</v>
      </c>
      <c r="M24" s="21">
        <f t="shared" si="8"/>
        <v>27.81951472602843</v>
      </c>
      <c r="N24" s="21">
        <f t="shared" si="8"/>
        <v>2.349574331976032</v>
      </c>
      <c r="O24" s="21">
        <f t="shared" si="8"/>
        <v>2.3674103388032295</v>
      </c>
      <c r="P24" s="21">
        <f t="shared" si="8"/>
        <v>2.382710509573582</v>
      </c>
      <c r="Q24" s="21">
        <f t="shared" si="8"/>
        <v>2.3955464557188404</v>
      </c>
      <c r="R24" s="21"/>
      <c r="S24" s="21"/>
      <c r="T24" s="21"/>
      <c r="U24" s="21"/>
      <c r="V24" s="21"/>
      <c r="W24" s="21"/>
      <c r="X24" s="4"/>
      <c r="Y24" s="5"/>
    </row>
    <row r="25" spans="1:25" ht="33" customHeight="1">
      <c r="A25" s="52" t="s">
        <v>66</v>
      </c>
      <c r="B25" s="19" t="s">
        <v>70</v>
      </c>
      <c r="C25" s="21" t="s">
        <v>44</v>
      </c>
      <c r="D25" s="31" t="s">
        <v>44</v>
      </c>
      <c r="E25" s="31" t="s">
        <v>44</v>
      </c>
      <c r="F25" s="53">
        <f aca="true" t="shared" si="9" ref="F25:Y25">F12-F23</f>
        <v>69666.19751679999</v>
      </c>
      <c r="G25" s="53">
        <f t="shared" si="9"/>
        <v>75664.02934251499</v>
      </c>
      <c r="H25" s="53">
        <f t="shared" si="9"/>
        <v>68796.00201131773</v>
      </c>
      <c r="I25" s="53">
        <f t="shared" si="9"/>
        <v>84031.24101807465</v>
      </c>
      <c r="J25" s="53">
        <f>J12-J23</f>
        <v>99898.67619124218</v>
      </c>
      <c r="K25" s="53">
        <f t="shared" si="9"/>
        <v>85991.81097634826</v>
      </c>
      <c r="L25" s="53">
        <f t="shared" si="9"/>
        <v>92045.21297211948</v>
      </c>
      <c r="M25" s="53">
        <f t="shared" si="9"/>
        <v>98222.39488904749</v>
      </c>
      <c r="N25" s="53">
        <f t="shared" si="9"/>
        <v>104526.45096483617</v>
      </c>
      <c r="O25" s="53">
        <f t="shared" si="9"/>
        <v>110960.55467548201</v>
      </c>
      <c r="P25" s="53">
        <f t="shared" si="9"/>
        <v>117527.95528945661</v>
      </c>
      <c r="Q25" s="53">
        <f t="shared" si="9"/>
        <v>124231.98562984305</v>
      </c>
      <c r="R25" s="53">
        <f t="shared" si="9"/>
        <v>131076.0626212766</v>
      </c>
      <c r="S25" s="53">
        <f t="shared" si="9"/>
        <v>138063.68702953352</v>
      </c>
      <c r="T25" s="53">
        <f t="shared" si="9"/>
        <v>145198.44639860938</v>
      </c>
      <c r="U25" s="53">
        <f t="shared" si="9"/>
        <v>152484.02038412463</v>
      </c>
      <c r="V25" s="53">
        <f t="shared" si="9"/>
        <v>159924.17806989021</v>
      </c>
      <c r="W25" s="53">
        <f t="shared" si="9"/>
        <v>167522.78569046245</v>
      </c>
      <c r="X25" s="54">
        <f t="shared" si="9"/>
        <v>175283.80313251156</v>
      </c>
      <c r="Y25" s="55">
        <f t="shared" si="9"/>
        <v>183211.29084182438</v>
      </c>
    </row>
    <row r="26" spans="1:25" ht="49.5" customHeight="1" thickBot="1">
      <c r="A26" s="32" t="s">
        <v>43</v>
      </c>
      <c r="B26" s="33" t="s">
        <v>71</v>
      </c>
      <c r="C26" s="34" t="s">
        <v>58</v>
      </c>
      <c r="D26" s="34" t="s">
        <v>58</v>
      </c>
      <c r="E26" s="34" t="s">
        <v>58</v>
      </c>
      <c r="F26" s="34">
        <f aca="true" t="shared" si="10" ref="F26:Q26">F25/F13</f>
        <v>4.319045103335399</v>
      </c>
      <c r="G26" s="34">
        <f t="shared" si="10"/>
        <v>5.074376590605257</v>
      </c>
      <c r="H26" s="34">
        <f t="shared" si="10"/>
        <v>5.154030717060063</v>
      </c>
      <c r="I26" s="34">
        <f t="shared" si="10"/>
        <v>7.144298675231648</v>
      </c>
      <c r="J26" s="34">
        <f t="shared" si="10"/>
        <v>9.838356922517448</v>
      </c>
      <c r="K26" s="34">
        <f>K25/K13</f>
        <v>10.09175108277764</v>
      </c>
      <c r="L26" s="34">
        <f t="shared" si="10"/>
        <v>13.411804308920221</v>
      </c>
      <c r="M26" s="34">
        <f t="shared" si="10"/>
        <v>15.914192302178789</v>
      </c>
      <c r="N26" s="34">
        <f t="shared" si="10"/>
        <v>33.87117659262351</v>
      </c>
      <c r="O26" s="34">
        <f t="shared" si="10"/>
        <v>47.704451709149616</v>
      </c>
      <c r="P26" s="34">
        <f t="shared" si="10"/>
        <v>75.43514460170515</v>
      </c>
      <c r="Q26" s="34">
        <f t="shared" si="10"/>
        <v>158.66153975714312</v>
      </c>
      <c r="R26" s="34"/>
      <c r="S26" s="34"/>
      <c r="T26" s="34"/>
      <c r="U26" s="34"/>
      <c r="V26" s="34"/>
      <c r="W26" s="34"/>
      <c r="X26" s="38"/>
      <c r="Y26" s="35"/>
    </row>
    <row r="27" spans="1:30" ht="16.5" customHeight="1">
      <c r="A27" s="70" t="s">
        <v>41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14"/>
      <c r="Y27" s="39"/>
      <c r="Z27" s="12"/>
      <c r="AA27" s="12"/>
      <c r="AB27" s="12"/>
      <c r="AC27" s="12"/>
      <c r="AD27" s="12"/>
    </row>
    <row r="28" spans="1:30" ht="17.25" customHeight="1">
      <c r="A28" s="56" t="s">
        <v>63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12"/>
      <c r="Y28" s="16"/>
      <c r="Z28" s="12"/>
      <c r="AA28" s="12"/>
      <c r="AB28" s="12"/>
      <c r="AC28" s="12"/>
      <c r="AD28" s="12"/>
    </row>
    <row r="29" spans="1:30" ht="16.5">
      <c r="A29" s="58" t="s">
        <v>61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13"/>
      <c r="Y29" s="16"/>
      <c r="Z29" s="12"/>
      <c r="AA29" s="12"/>
      <c r="AB29" s="12"/>
      <c r="AC29" s="12"/>
      <c r="AD29" s="12"/>
    </row>
    <row r="30" spans="1:30" ht="16.5">
      <c r="A30" s="58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13"/>
      <c r="Y30" s="16"/>
      <c r="Z30" s="12"/>
      <c r="AA30" s="12"/>
      <c r="AB30" s="12"/>
      <c r="AC30" s="12"/>
      <c r="AD30" s="12"/>
    </row>
    <row r="31" spans="1:30" ht="16.5">
      <c r="A31" s="5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13"/>
      <c r="Y31" s="16"/>
      <c r="Z31" s="12"/>
      <c r="AA31" s="12"/>
      <c r="AB31" s="12"/>
      <c r="AC31" s="12"/>
      <c r="AD31" s="12"/>
    </row>
    <row r="32" spans="1:30" ht="17.25" thickBot="1">
      <c r="A32" s="9"/>
      <c r="B32" s="10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5"/>
      <c r="Y32" s="37"/>
      <c r="Z32" s="12"/>
      <c r="AA32" s="12"/>
      <c r="AB32" s="12"/>
      <c r="AC32" s="12"/>
      <c r="AD32" s="12"/>
    </row>
    <row r="33" spans="23:30" ht="16.5">
      <c r="W33" s="12"/>
      <c r="X33" s="12"/>
      <c r="Z33" s="12"/>
      <c r="AA33" s="12"/>
      <c r="AB33" s="12"/>
      <c r="AC33" s="12"/>
      <c r="AD33" s="12"/>
    </row>
    <row r="34" spans="26:30" ht="16.5">
      <c r="Z34" s="12"/>
      <c r="AA34" s="12"/>
      <c r="AB34" s="12"/>
      <c r="AC34" s="12"/>
      <c r="AD34" s="12"/>
    </row>
    <row r="54" ht="17.25" customHeight="1"/>
  </sheetData>
  <sheetProtection/>
  <mergeCells count="9">
    <mergeCell ref="A27:W27"/>
    <mergeCell ref="A2:W2"/>
    <mergeCell ref="A3:W3"/>
    <mergeCell ref="A4:W4"/>
    <mergeCell ref="D5:F5"/>
    <mergeCell ref="A28:W28"/>
    <mergeCell ref="A29:W29"/>
    <mergeCell ref="A30:W30"/>
    <mergeCell ref="A31:W31"/>
  </mergeCells>
  <printOptions horizontalCentered="1"/>
  <pageMargins left="0.4724409448818898" right="0.5511811023622047" top="0.5905511811023623" bottom="0.5905511811023623" header="0.5118110236220472" footer="0.5118110236220472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nta_sabrinachi</dc:creator>
  <cp:keywords/>
  <dc:description/>
  <cp:lastModifiedBy>kmadmin</cp:lastModifiedBy>
  <cp:lastPrinted>2014-04-22T07:35:43Z</cp:lastPrinted>
  <dcterms:created xsi:type="dcterms:W3CDTF">2014-03-04T05:56:23Z</dcterms:created>
  <dcterms:modified xsi:type="dcterms:W3CDTF">2014-04-22T07:36:32Z</dcterms:modified>
  <cp:category/>
  <cp:version/>
  <cp:contentType/>
  <cp:contentStatus/>
</cp:coreProperties>
</file>