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396"/>
  </bookViews>
  <sheets>
    <sheet name="核定情形總表" sheetId="1" r:id="rId1"/>
  </sheets>
  <definedNames>
    <definedName name="_xlnm.Print_Area" localSheetId="0">核定情形總表!$A$1:$R$215</definedName>
    <definedName name="_xlnm.Print_Titles" localSheetId="0">核定情形總表!$3:$4</definedName>
  </definedNames>
  <calcPr calcId="152511"/>
</workbook>
</file>

<file path=xl/calcChain.xml><?xml version="1.0" encoding="utf-8"?>
<calcChain xmlns="http://schemas.openxmlformats.org/spreadsheetml/2006/main">
  <c r="I125" i="1" l="1"/>
  <c r="G125" i="1"/>
  <c r="N170" i="1"/>
  <c r="M170" i="1"/>
  <c r="J170" i="1"/>
  <c r="H170" i="1"/>
  <c r="G215" i="1" l="1"/>
  <c r="F215" i="1"/>
  <c r="K214" i="1"/>
  <c r="L214" i="1"/>
  <c r="K201" i="1"/>
  <c r="L201" i="1"/>
  <c r="K198" i="1"/>
  <c r="L198" i="1"/>
  <c r="K193" i="1"/>
  <c r="L193" i="1"/>
  <c r="K163" i="1"/>
  <c r="L163" i="1"/>
  <c r="I136" i="1"/>
  <c r="K136" i="1"/>
  <c r="L136" i="1"/>
  <c r="K132" i="1"/>
  <c r="L132" i="1"/>
  <c r="K124" i="1"/>
  <c r="L124" i="1"/>
  <c r="I115" i="1"/>
  <c r="J115" i="1"/>
  <c r="K115" i="1"/>
  <c r="L115" i="1"/>
  <c r="M115" i="1"/>
  <c r="N115" i="1"/>
  <c r="K107" i="1"/>
  <c r="L107" i="1"/>
  <c r="K92" i="1"/>
  <c r="L92" i="1"/>
  <c r="I86" i="1"/>
  <c r="K86" i="1"/>
  <c r="L86" i="1"/>
  <c r="K79" i="1"/>
  <c r="L79" i="1"/>
  <c r="K47" i="1"/>
  <c r="L47" i="1"/>
  <c r="K35" i="1" l="1"/>
  <c r="K215" i="1" s="1"/>
  <c r="L35" i="1"/>
  <c r="L215" i="1" s="1"/>
  <c r="G133" i="1"/>
  <c r="I132" i="1"/>
  <c r="H11" i="1" l="1"/>
  <c r="H12" i="1"/>
  <c r="H13" i="1"/>
  <c r="H14" i="1"/>
  <c r="H15" i="1"/>
  <c r="H16" i="1"/>
  <c r="H17" i="1"/>
  <c r="H18" i="1"/>
  <c r="H19" i="1"/>
  <c r="H20" i="1"/>
  <c r="H21" i="1"/>
  <c r="H22" i="1"/>
  <c r="H23" i="1"/>
  <c r="H24" i="1"/>
  <c r="H25" i="1"/>
  <c r="H26" i="1"/>
  <c r="H27" i="1"/>
  <c r="H28" i="1"/>
  <c r="H29" i="1"/>
  <c r="H30" i="1"/>
  <c r="H31" i="1"/>
  <c r="H32" i="1"/>
  <c r="H33" i="1"/>
  <c r="H34" i="1"/>
  <c r="H36" i="1"/>
  <c r="H38" i="1"/>
  <c r="H39" i="1"/>
  <c r="H40" i="1"/>
  <c r="H41" i="1"/>
  <c r="H42" i="1"/>
  <c r="H43" i="1"/>
  <c r="H44" i="1"/>
  <c r="H45" i="1"/>
  <c r="H46" i="1"/>
  <c r="H51" i="1"/>
  <c r="H52" i="1"/>
  <c r="H53" i="1"/>
  <c r="H54" i="1"/>
  <c r="H55" i="1"/>
  <c r="H56" i="1"/>
  <c r="H57" i="1"/>
  <c r="H58" i="1"/>
  <c r="H59" i="1"/>
  <c r="H60" i="1"/>
  <c r="H62" i="1"/>
  <c r="H63" i="1"/>
  <c r="H64" i="1"/>
  <c r="H65" i="1"/>
  <c r="H66" i="1"/>
  <c r="H67" i="1"/>
  <c r="H68" i="1"/>
  <c r="H69" i="1"/>
  <c r="H70" i="1"/>
  <c r="H71" i="1"/>
  <c r="H72" i="1"/>
  <c r="H73" i="1"/>
  <c r="H74" i="1"/>
  <c r="H75" i="1"/>
  <c r="H76" i="1"/>
  <c r="H77" i="1"/>
  <c r="H78" i="1"/>
  <c r="H80" i="1"/>
  <c r="H81" i="1"/>
  <c r="H82" i="1"/>
  <c r="H83" i="1"/>
  <c r="H84" i="1"/>
  <c r="H85" i="1"/>
  <c r="H88" i="1"/>
  <c r="H91" i="1"/>
  <c r="H93" i="1"/>
  <c r="H94" i="1"/>
  <c r="H95" i="1"/>
  <c r="H96" i="1"/>
  <c r="H97" i="1"/>
  <c r="H98" i="1"/>
  <c r="H99" i="1"/>
  <c r="H100" i="1"/>
  <c r="H101" i="1"/>
  <c r="H102" i="1"/>
  <c r="H103" i="1"/>
  <c r="H106" i="1"/>
  <c r="H108" i="1"/>
  <c r="H109" i="1"/>
  <c r="H110" i="1"/>
  <c r="H111" i="1"/>
  <c r="H112" i="1"/>
  <c r="H113" i="1"/>
  <c r="H114" i="1"/>
  <c r="H116" i="1"/>
  <c r="H118" i="1"/>
  <c r="H120" i="1"/>
  <c r="H121" i="1"/>
  <c r="H122" i="1"/>
  <c r="H123" i="1"/>
  <c r="H125" i="1"/>
  <c r="H126" i="1"/>
  <c r="H127" i="1"/>
  <c r="H128" i="1"/>
  <c r="H129" i="1"/>
  <c r="H130" i="1"/>
  <c r="H131" i="1"/>
  <c r="H133" i="1"/>
  <c r="H134" i="1"/>
  <c r="H135" i="1"/>
  <c r="H137" i="1"/>
  <c r="H138" i="1"/>
  <c r="H139" i="1"/>
  <c r="H140" i="1"/>
  <c r="H141" i="1"/>
  <c r="H142" i="1"/>
  <c r="H143" i="1"/>
  <c r="H144" i="1"/>
  <c r="H145" i="1"/>
  <c r="H146" i="1"/>
  <c r="H147" i="1"/>
  <c r="H148" i="1"/>
  <c r="H149" i="1"/>
  <c r="H150" i="1"/>
  <c r="H151" i="1"/>
  <c r="H152" i="1"/>
  <c r="H153" i="1"/>
  <c r="H154" i="1"/>
  <c r="H157" i="1"/>
  <c r="H158" i="1"/>
  <c r="H159" i="1"/>
  <c r="H160" i="1"/>
  <c r="H161" i="1"/>
  <c r="H162" i="1"/>
  <c r="H164" i="1"/>
  <c r="H165" i="1"/>
  <c r="H166" i="1"/>
  <c r="H167" i="1"/>
  <c r="H168" i="1"/>
  <c r="H169" i="1"/>
  <c r="H171" i="1"/>
  <c r="H172" i="1"/>
  <c r="H173" i="1"/>
  <c r="H174" i="1"/>
  <c r="H175" i="1"/>
  <c r="H176" i="1"/>
  <c r="H177" i="1"/>
  <c r="H178" i="1"/>
  <c r="H179" i="1"/>
  <c r="H180" i="1"/>
  <c r="H181" i="1"/>
  <c r="H182" i="1"/>
  <c r="H183" i="1"/>
  <c r="H184" i="1"/>
  <c r="H185" i="1"/>
  <c r="H187" i="1"/>
  <c r="H189" i="1"/>
  <c r="H190" i="1"/>
  <c r="H191" i="1"/>
  <c r="H192" i="1"/>
  <c r="H197" i="1"/>
  <c r="H203" i="1"/>
  <c r="H204" i="1"/>
  <c r="H206" i="1"/>
  <c r="H207" i="1"/>
  <c r="H210" i="1"/>
  <c r="H211" i="1"/>
  <c r="H212" i="1"/>
  <c r="H213" i="1"/>
  <c r="H6" i="1"/>
  <c r="H7" i="1"/>
  <c r="H136" i="1" l="1"/>
  <c r="H132" i="1"/>
  <c r="H115" i="1"/>
  <c r="H86" i="1"/>
  <c r="M22" i="1" l="1"/>
  <c r="M23" i="1"/>
  <c r="M24" i="1"/>
  <c r="M25" i="1"/>
  <c r="M26" i="1"/>
  <c r="M11" i="1"/>
  <c r="M27" i="1"/>
  <c r="M28" i="1"/>
  <c r="M29" i="1"/>
  <c r="M30" i="1"/>
  <c r="M18" i="1"/>
  <c r="M19" i="1"/>
  <c r="M20" i="1"/>
  <c r="M6" i="1"/>
  <c r="M7" i="1"/>
  <c r="M12" i="1"/>
  <c r="M13" i="1"/>
  <c r="M14" i="1"/>
  <c r="M15" i="1"/>
  <c r="M16" i="1"/>
  <c r="M31" i="1"/>
  <c r="M32" i="1"/>
  <c r="M33" i="1"/>
  <c r="M34" i="1"/>
  <c r="M45" i="1"/>
  <c r="M46" i="1"/>
  <c r="M39" i="1"/>
  <c r="M40" i="1"/>
  <c r="M41" i="1"/>
  <c r="M36" i="1"/>
  <c r="M38" i="1"/>
  <c r="M42" i="1"/>
  <c r="M43" i="1"/>
  <c r="M44" i="1"/>
  <c r="M76" i="1"/>
  <c r="M77" i="1"/>
  <c r="M78" i="1"/>
  <c r="M62" i="1"/>
  <c r="M63" i="1"/>
  <c r="M64" i="1"/>
  <c r="M65" i="1"/>
  <c r="M66" i="1"/>
  <c r="M67" i="1"/>
  <c r="M51" i="1"/>
  <c r="M52" i="1"/>
  <c r="M53" i="1"/>
  <c r="M54" i="1"/>
  <c r="M55" i="1"/>
  <c r="M56" i="1"/>
  <c r="M57" i="1"/>
  <c r="M58" i="1"/>
  <c r="M59" i="1"/>
  <c r="M60" i="1"/>
  <c r="M68" i="1"/>
  <c r="M69" i="1"/>
  <c r="M70" i="1"/>
  <c r="M71" i="1"/>
  <c r="M80" i="1"/>
  <c r="M81" i="1"/>
  <c r="M82" i="1"/>
  <c r="M83" i="1"/>
  <c r="M84" i="1"/>
  <c r="M85" i="1"/>
  <c r="M88" i="1"/>
  <c r="M91" i="1"/>
  <c r="M106" i="1"/>
  <c r="M98" i="1"/>
  <c r="M99" i="1"/>
  <c r="M100" i="1"/>
  <c r="M101" i="1"/>
  <c r="M102" i="1"/>
  <c r="M103" i="1"/>
  <c r="M93" i="1"/>
  <c r="M94" i="1"/>
  <c r="M95" i="1"/>
  <c r="M96" i="1"/>
  <c r="M97" i="1"/>
  <c r="M120" i="1"/>
  <c r="M121" i="1"/>
  <c r="M122" i="1"/>
  <c r="M123" i="1"/>
  <c r="M116" i="1"/>
  <c r="M118" i="1"/>
  <c r="M131" i="1"/>
  <c r="M126" i="1"/>
  <c r="M127" i="1"/>
  <c r="M128" i="1"/>
  <c r="M129" i="1"/>
  <c r="M130" i="1"/>
  <c r="M134" i="1"/>
  <c r="M135" i="1"/>
  <c r="M158" i="1"/>
  <c r="M159" i="1"/>
  <c r="M160" i="1"/>
  <c r="M161" i="1"/>
  <c r="M162" i="1"/>
  <c r="M137" i="1"/>
  <c r="M138" i="1"/>
  <c r="M139" i="1"/>
  <c r="M140" i="1"/>
  <c r="M141" i="1"/>
  <c r="M142" i="1"/>
  <c r="M143" i="1"/>
  <c r="M144" i="1"/>
  <c r="M145" i="1"/>
  <c r="M146" i="1"/>
  <c r="M147" i="1"/>
  <c r="M148" i="1"/>
  <c r="M149" i="1"/>
  <c r="M150" i="1"/>
  <c r="M151" i="1"/>
  <c r="M152" i="1"/>
  <c r="M153" i="1"/>
  <c r="M154" i="1"/>
  <c r="M157" i="1"/>
  <c r="M164" i="1"/>
  <c r="M165" i="1"/>
  <c r="M166" i="1"/>
  <c r="M167" i="1"/>
  <c r="M168" i="1"/>
  <c r="M169" i="1"/>
  <c r="M171" i="1"/>
  <c r="M172" i="1"/>
  <c r="M173" i="1"/>
  <c r="M174" i="1"/>
  <c r="M175" i="1"/>
  <c r="M176" i="1"/>
  <c r="M177" i="1"/>
  <c r="M178" i="1"/>
  <c r="M179" i="1"/>
  <c r="M180" i="1"/>
  <c r="M181" i="1"/>
  <c r="M182" i="1"/>
  <c r="M183" i="1"/>
  <c r="M184" i="1"/>
  <c r="M185" i="1"/>
  <c r="M187" i="1"/>
  <c r="M189" i="1"/>
  <c r="M190" i="1"/>
  <c r="M191" i="1"/>
  <c r="M192" i="1"/>
  <c r="M197" i="1"/>
  <c r="M211" i="1"/>
  <c r="M212" i="1"/>
  <c r="M213" i="1"/>
  <c r="M210" i="1"/>
  <c r="M206" i="1"/>
  <c r="M207" i="1"/>
  <c r="M203" i="1"/>
  <c r="M204" i="1"/>
  <c r="M21" i="1"/>
  <c r="M86" i="1" l="1"/>
  <c r="N197" i="1" l="1"/>
  <c r="J197" i="1"/>
  <c r="N123" i="1"/>
  <c r="J123" i="1"/>
  <c r="N122" i="1"/>
  <c r="J122" i="1"/>
  <c r="N121" i="1"/>
  <c r="J121" i="1"/>
  <c r="N210" i="1" l="1"/>
  <c r="J210" i="1"/>
  <c r="N207" i="1"/>
  <c r="J207" i="1"/>
  <c r="N206" i="1"/>
  <c r="J206" i="1"/>
  <c r="N204" i="1"/>
  <c r="J204" i="1"/>
  <c r="N203" i="1"/>
  <c r="J203" i="1"/>
  <c r="N135" i="1" l="1"/>
  <c r="J135" i="1"/>
  <c r="N134" i="1"/>
  <c r="J134" i="1"/>
  <c r="N128" i="1" l="1"/>
  <c r="J128" i="1"/>
  <c r="N130" i="1"/>
  <c r="J130" i="1"/>
  <c r="N129" i="1"/>
  <c r="J129" i="1"/>
  <c r="N127" i="1"/>
  <c r="J127" i="1"/>
  <c r="N126" i="1"/>
  <c r="J126" i="1"/>
  <c r="N161" i="1" l="1"/>
  <c r="J161" i="1"/>
  <c r="N160" i="1"/>
  <c r="J160" i="1"/>
  <c r="N159" i="1"/>
  <c r="J159" i="1"/>
  <c r="N157" i="1"/>
  <c r="J157" i="1"/>
  <c r="N153" i="1"/>
  <c r="J153" i="1"/>
  <c r="N152" i="1"/>
  <c r="J152" i="1"/>
  <c r="N151" i="1"/>
  <c r="J151" i="1"/>
  <c r="N150" i="1"/>
  <c r="J150" i="1"/>
  <c r="N149" i="1"/>
  <c r="J149" i="1"/>
  <c r="N148" i="1"/>
  <c r="J148" i="1"/>
  <c r="N147" i="1"/>
  <c r="J147" i="1"/>
  <c r="N146" i="1"/>
  <c r="J146" i="1"/>
  <c r="N145" i="1"/>
  <c r="J145" i="1"/>
  <c r="N144" i="1"/>
  <c r="J144" i="1"/>
  <c r="N143" i="1"/>
  <c r="J143" i="1"/>
  <c r="N191" i="1" l="1"/>
  <c r="J191" i="1"/>
  <c r="N190" i="1"/>
  <c r="J190" i="1"/>
  <c r="N189" i="1"/>
  <c r="J189" i="1"/>
  <c r="N181" i="1"/>
  <c r="J181" i="1"/>
  <c r="N182" i="1"/>
  <c r="J182" i="1"/>
  <c r="N180" i="1"/>
  <c r="J180" i="1"/>
  <c r="N179" i="1"/>
  <c r="J179" i="1"/>
  <c r="N178" i="1"/>
  <c r="J178" i="1"/>
  <c r="N177" i="1"/>
  <c r="J177" i="1"/>
  <c r="N183" i="1"/>
  <c r="J183" i="1"/>
  <c r="N176" i="1"/>
  <c r="J176" i="1"/>
  <c r="N175" i="1"/>
  <c r="J175" i="1"/>
  <c r="N174" i="1"/>
  <c r="J174" i="1"/>
  <c r="N173" i="1"/>
  <c r="J173" i="1"/>
  <c r="N172" i="1"/>
  <c r="J172" i="1"/>
  <c r="N171" i="1"/>
  <c r="J171" i="1"/>
  <c r="N213" i="1" l="1"/>
  <c r="J213" i="1"/>
  <c r="N212" i="1"/>
  <c r="J212" i="1"/>
  <c r="N211" i="1"/>
  <c r="J211" i="1"/>
  <c r="N131" i="1"/>
  <c r="J131" i="1"/>
  <c r="N162" i="1"/>
  <c r="J162" i="1"/>
  <c r="N91" i="1"/>
  <c r="J91" i="1"/>
  <c r="N30" i="1"/>
  <c r="J30" i="1"/>
  <c r="N120" i="1"/>
  <c r="J120" i="1"/>
  <c r="N85" i="1"/>
  <c r="J85" i="1"/>
  <c r="N84" i="1"/>
  <c r="J84" i="1"/>
  <c r="N83" i="1"/>
  <c r="J83" i="1"/>
  <c r="N82" i="1"/>
  <c r="J82" i="1"/>
  <c r="N80" i="1"/>
  <c r="J80" i="1"/>
  <c r="N81" i="1"/>
  <c r="J81" i="1"/>
  <c r="N29" i="1"/>
  <c r="J29" i="1"/>
  <c r="N28" i="1"/>
  <c r="J28" i="1"/>
  <c r="N27" i="1"/>
  <c r="J27" i="1"/>
  <c r="N34" i="1"/>
  <c r="J34" i="1"/>
  <c r="N33" i="1"/>
  <c r="J33" i="1"/>
  <c r="N32" i="1"/>
  <c r="J32" i="1"/>
  <c r="N31" i="1"/>
  <c r="J31" i="1"/>
  <c r="N26" i="1"/>
  <c r="J26" i="1"/>
  <c r="N25" i="1"/>
  <c r="J25" i="1"/>
  <c r="N24" i="1"/>
  <c r="J24" i="1"/>
  <c r="N23" i="1"/>
  <c r="J23" i="1"/>
  <c r="N22" i="1"/>
  <c r="J22" i="1"/>
  <c r="N16" i="1"/>
  <c r="J16" i="1"/>
  <c r="N15" i="1"/>
  <c r="J15" i="1"/>
  <c r="N20" i="1"/>
  <c r="J20" i="1"/>
  <c r="N19" i="1"/>
  <c r="J19" i="1"/>
  <c r="N18" i="1"/>
  <c r="J18" i="1"/>
  <c r="N7" i="1"/>
  <c r="J7" i="1"/>
  <c r="J86" i="1" l="1"/>
  <c r="N86" i="1"/>
  <c r="N78" i="1"/>
  <c r="J78" i="1"/>
  <c r="N77" i="1"/>
  <c r="J77" i="1"/>
  <c r="N76" i="1"/>
  <c r="J76" i="1"/>
  <c r="N71" i="1"/>
  <c r="J71" i="1"/>
  <c r="N70" i="1"/>
  <c r="J70" i="1"/>
  <c r="N69" i="1"/>
  <c r="J69" i="1"/>
  <c r="N67" i="1"/>
  <c r="J67" i="1"/>
  <c r="N66" i="1"/>
  <c r="J66" i="1"/>
  <c r="N65" i="1"/>
  <c r="J65" i="1"/>
  <c r="N64" i="1"/>
  <c r="J64" i="1"/>
  <c r="N63" i="1"/>
  <c r="J63" i="1"/>
  <c r="N57" i="1" l="1"/>
  <c r="J57" i="1"/>
  <c r="N56" i="1"/>
  <c r="J56" i="1"/>
  <c r="N60" i="1"/>
  <c r="J60" i="1"/>
  <c r="N59" i="1"/>
  <c r="J59" i="1"/>
  <c r="N58" i="1"/>
  <c r="J58" i="1"/>
  <c r="N55" i="1"/>
  <c r="J55" i="1"/>
  <c r="N54" i="1"/>
  <c r="J54" i="1"/>
  <c r="N53" i="1"/>
  <c r="J53" i="1"/>
  <c r="N52" i="1"/>
  <c r="J52" i="1"/>
  <c r="N51" i="1"/>
  <c r="J51" i="1"/>
  <c r="N44" i="1" l="1"/>
  <c r="J44" i="1"/>
  <c r="N43" i="1"/>
  <c r="J43" i="1"/>
  <c r="N41" i="1"/>
  <c r="J41" i="1"/>
  <c r="N38" i="1"/>
  <c r="J38" i="1"/>
  <c r="N106" i="1" l="1"/>
  <c r="J106" i="1"/>
  <c r="N102" i="1"/>
  <c r="J102" i="1"/>
  <c r="N101" i="1"/>
  <c r="J101" i="1"/>
  <c r="N100" i="1"/>
  <c r="J100" i="1"/>
  <c r="N103" i="1"/>
  <c r="J103" i="1"/>
  <c r="N99" i="1"/>
  <c r="J99" i="1"/>
  <c r="N96" i="1" l="1"/>
  <c r="J96" i="1"/>
  <c r="N94" i="1"/>
  <c r="J94" i="1"/>
  <c r="N97" i="1" l="1"/>
  <c r="J97" i="1"/>
  <c r="N95" i="1"/>
  <c r="J95" i="1"/>
  <c r="I105" i="1" l="1"/>
  <c r="G105" i="1"/>
  <c r="H105" i="1" s="1"/>
  <c r="I104" i="1"/>
  <c r="G104" i="1"/>
  <c r="H104" i="1" s="1"/>
  <c r="N40" i="1"/>
  <c r="J40" i="1"/>
  <c r="N98" i="1"/>
  <c r="J98" i="1"/>
  <c r="N93" i="1"/>
  <c r="J93" i="1"/>
  <c r="I107" i="1" l="1"/>
  <c r="H107" i="1"/>
  <c r="M104" i="1"/>
  <c r="M105" i="1"/>
  <c r="J105" i="1"/>
  <c r="N105" i="1"/>
  <c r="N104" i="1"/>
  <c r="J104" i="1"/>
  <c r="I90" i="1"/>
  <c r="G90" i="1"/>
  <c r="H90" i="1" l="1"/>
  <c r="J90" i="1"/>
  <c r="N90" i="1"/>
  <c r="J107" i="1"/>
  <c r="M107" i="1"/>
  <c r="N107" i="1"/>
  <c r="M90" i="1"/>
  <c r="I202" i="1" l="1"/>
  <c r="G202" i="1"/>
  <c r="H202" i="1" s="1"/>
  <c r="I205" i="1"/>
  <c r="G205" i="1"/>
  <c r="H205" i="1" l="1"/>
  <c r="M205" i="1"/>
  <c r="M202" i="1"/>
  <c r="H209" i="1"/>
  <c r="I208" i="1"/>
  <c r="I214" i="1" s="1"/>
  <c r="G208" i="1"/>
  <c r="H208" i="1" s="1"/>
  <c r="I200" i="1"/>
  <c r="G200" i="1"/>
  <c r="H200" i="1" s="1"/>
  <c r="I9" i="1"/>
  <c r="G9" i="1"/>
  <c r="I188" i="1"/>
  <c r="G188" i="1"/>
  <c r="I186" i="1"/>
  <c r="G186" i="1"/>
  <c r="I119" i="1"/>
  <c r="G119" i="1"/>
  <c r="H119" i="1" s="1"/>
  <c r="I89" i="1"/>
  <c r="M89" i="1" s="1"/>
  <c r="G89" i="1"/>
  <c r="H89" i="1" s="1"/>
  <c r="I61" i="1"/>
  <c r="G61" i="1"/>
  <c r="H61" i="1" s="1"/>
  <c r="I199" i="1"/>
  <c r="G199" i="1"/>
  <c r="I196" i="1"/>
  <c r="G196" i="1"/>
  <c r="I195" i="1"/>
  <c r="G195" i="1"/>
  <c r="I194" i="1"/>
  <c r="G194" i="1"/>
  <c r="H194" i="1" s="1"/>
  <c r="I87" i="1"/>
  <c r="G87" i="1"/>
  <c r="H87" i="1" s="1"/>
  <c r="H92" i="1" s="1"/>
  <c r="I50" i="1"/>
  <c r="M50" i="1" s="1"/>
  <c r="G50" i="1"/>
  <c r="H50" i="1" s="1"/>
  <c r="I49" i="1"/>
  <c r="G49" i="1"/>
  <c r="I48" i="1"/>
  <c r="G48" i="1"/>
  <c r="I193" i="1" l="1"/>
  <c r="I201" i="1"/>
  <c r="I198" i="1"/>
  <c r="H214" i="1"/>
  <c r="I92" i="1"/>
  <c r="H188" i="1"/>
  <c r="H186" i="1"/>
  <c r="H9" i="1"/>
  <c r="H49" i="1"/>
  <c r="H195" i="1"/>
  <c r="H199" i="1"/>
  <c r="H201" i="1" s="1"/>
  <c r="H48" i="1"/>
  <c r="I79" i="1"/>
  <c r="H196" i="1"/>
  <c r="M72" i="1"/>
  <c r="M125" i="1"/>
  <c r="M132" i="1" s="1"/>
  <c r="M73" i="1"/>
  <c r="M9" i="1"/>
  <c r="M133" i="1"/>
  <c r="M136" i="1" s="1"/>
  <c r="M196" i="1"/>
  <c r="M119" i="1"/>
  <c r="M200" i="1"/>
  <c r="M17" i="1"/>
  <c r="M87" i="1"/>
  <c r="M92" i="1" s="1"/>
  <c r="M199" i="1"/>
  <c r="M186" i="1"/>
  <c r="M208" i="1"/>
  <c r="M209" i="1"/>
  <c r="M48" i="1"/>
  <c r="M194" i="1"/>
  <c r="M61" i="1"/>
  <c r="M188" i="1"/>
  <c r="M49" i="1"/>
  <c r="M195" i="1"/>
  <c r="I10" i="1"/>
  <c r="M10" i="1" s="1"/>
  <c r="G10" i="1"/>
  <c r="H10" i="1" s="1"/>
  <c r="I8" i="1"/>
  <c r="G8" i="1"/>
  <c r="I156" i="1"/>
  <c r="G156" i="1"/>
  <c r="I155" i="1"/>
  <c r="G155" i="1"/>
  <c r="H155" i="1" s="1"/>
  <c r="I5" i="1"/>
  <c r="G5" i="1"/>
  <c r="I37" i="1"/>
  <c r="I47" i="1" s="1"/>
  <c r="G37" i="1"/>
  <c r="I117" i="1"/>
  <c r="I124" i="1" s="1"/>
  <c r="G117" i="1"/>
  <c r="M214" i="1" l="1"/>
  <c r="H198" i="1"/>
  <c r="I163" i="1"/>
  <c r="M201" i="1"/>
  <c r="M198" i="1"/>
  <c r="M193" i="1"/>
  <c r="H193" i="1"/>
  <c r="H79" i="1"/>
  <c r="H156" i="1"/>
  <c r="H163" i="1" s="1"/>
  <c r="H8" i="1"/>
  <c r="H37" i="1"/>
  <c r="H47" i="1" s="1"/>
  <c r="H117" i="1"/>
  <c r="H124" i="1" s="1"/>
  <c r="I35" i="1"/>
  <c r="M117" i="1"/>
  <c r="M124" i="1" s="1"/>
  <c r="M5" i="1"/>
  <c r="M155" i="1"/>
  <c r="M74" i="1"/>
  <c r="M156" i="1"/>
  <c r="M75" i="1"/>
  <c r="M37" i="1"/>
  <c r="M47" i="1" s="1"/>
  <c r="M8" i="1"/>
  <c r="N36" i="1"/>
  <c r="I215" i="1" l="1"/>
  <c r="M79" i="1"/>
  <c r="M163" i="1"/>
  <c r="M35" i="1"/>
  <c r="M215" i="1" l="1"/>
  <c r="N184" i="1"/>
  <c r="J184" i="1"/>
  <c r="N169" i="1"/>
  <c r="J169" i="1"/>
  <c r="N168" i="1"/>
  <c r="J168" i="1"/>
  <c r="N125" i="1"/>
  <c r="N132" i="1" s="1"/>
  <c r="J125" i="1"/>
  <c r="J132" i="1" s="1"/>
  <c r="N133" i="1"/>
  <c r="N136" i="1" s="1"/>
  <c r="J133" i="1"/>
  <c r="J136" i="1" s="1"/>
  <c r="N196" i="1"/>
  <c r="J196" i="1"/>
  <c r="N195" i="1"/>
  <c r="J195" i="1"/>
  <c r="N194" i="1"/>
  <c r="N198" i="1" s="1"/>
  <c r="J194" i="1"/>
  <c r="N119" i="1"/>
  <c r="J119" i="1"/>
  <c r="N118" i="1"/>
  <c r="J118" i="1"/>
  <c r="N117" i="1"/>
  <c r="J117" i="1"/>
  <c r="N158" i="1"/>
  <c r="J158" i="1"/>
  <c r="N156" i="1"/>
  <c r="J156" i="1"/>
  <c r="N155" i="1"/>
  <c r="J155" i="1"/>
  <c r="N154" i="1"/>
  <c r="J154" i="1"/>
  <c r="N142" i="1"/>
  <c r="J142" i="1"/>
  <c r="N141" i="1"/>
  <c r="J141" i="1"/>
  <c r="N140" i="1"/>
  <c r="J140" i="1"/>
  <c r="N139" i="1"/>
  <c r="J139" i="1"/>
  <c r="N138" i="1"/>
  <c r="J138" i="1"/>
  <c r="J198" i="1" l="1"/>
  <c r="N166" i="1"/>
  <c r="J166" i="1"/>
  <c r="N165" i="1"/>
  <c r="J165" i="1"/>
  <c r="N164" i="1"/>
  <c r="J164" i="1"/>
  <c r="N167" i="1"/>
  <c r="J167" i="1"/>
  <c r="N14" i="1"/>
  <c r="J14" i="1"/>
  <c r="N13" i="1"/>
  <c r="J13" i="1"/>
  <c r="N12" i="1"/>
  <c r="J12" i="1"/>
  <c r="N17" i="1"/>
  <c r="J17" i="1"/>
  <c r="N11" i="1"/>
  <c r="J11" i="1"/>
  <c r="N10" i="1"/>
  <c r="J10" i="1"/>
  <c r="N9" i="1"/>
  <c r="J9" i="1"/>
  <c r="N8" i="1"/>
  <c r="J8" i="1"/>
  <c r="N6" i="1"/>
  <c r="J6" i="1"/>
  <c r="N5" i="1"/>
  <c r="J5" i="1"/>
  <c r="H5" i="1"/>
  <c r="H35" i="1" s="1"/>
  <c r="H215" i="1" s="1"/>
  <c r="N75" i="1"/>
  <c r="J75" i="1"/>
  <c r="N74" i="1"/>
  <c r="J74" i="1"/>
  <c r="N192" i="1"/>
  <c r="J192" i="1"/>
  <c r="N188" i="1"/>
  <c r="J188" i="1"/>
  <c r="N187" i="1"/>
  <c r="J187" i="1"/>
  <c r="N186" i="1"/>
  <c r="J186" i="1"/>
  <c r="N185" i="1"/>
  <c r="J185" i="1"/>
  <c r="N73" i="1"/>
  <c r="J73" i="1"/>
  <c r="N72" i="1"/>
  <c r="J72" i="1"/>
  <c r="N68" i="1"/>
  <c r="J68" i="1"/>
  <c r="N62" i="1"/>
  <c r="J62" i="1"/>
  <c r="N61" i="1"/>
  <c r="J61" i="1"/>
  <c r="N50" i="1"/>
  <c r="J50" i="1"/>
  <c r="N49" i="1"/>
  <c r="J49" i="1"/>
  <c r="N48" i="1"/>
  <c r="J48" i="1"/>
  <c r="N116" i="1"/>
  <c r="N124" i="1" s="1"/>
  <c r="J116" i="1"/>
  <c r="J124" i="1" s="1"/>
  <c r="N200" i="1"/>
  <c r="J200" i="1"/>
  <c r="N199" i="1"/>
  <c r="J199" i="1"/>
  <c r="N209" i="1"/>
  <c r="J209" i="1"/>
  <c r="N208" i="1"/>
  <c r="S208" i="1" s="1"/>
  <c r="T208" i="1" s="1"/>
  <c r="J208" i="1"/>
  <c r="N201" i="1" l="1"/>
  <c r="J201" i="1"/>
  <c r="J193" i="1"/>
  <c r="N193" i="1"/>
  <c r="J79" i="1"/>
  <c r="N79" i="1"/>
  <c r="J37" i="1"/>
  <c r="J39" i="1"/>
  <c r="J42" i="1"/>
  <c r="J45" i="1"/>
  <c r="J46" i="1"/>
  <c r="J87" i="1"/>
  <c r="J88" i="1"/>
  <c r="J89" i="1"/>
  <c r="J137" i="1"/>
  <c r="J163" i="1" s="1"/>
  <c r="J202" i="1"/>
  <c r="J205" i="1"/>
  <c r="J21" i="1"/>
  <c r="J35" i="1" s="1"/>
  <c r="J36" i="1"/>
  <c r="J214" i="1" l="1"/>
  <c r="J92" i="1"/>
  <c r="J47" i="1"/>
  <c r="N205" i="1"/>
  <c r="S205" i="1" s="1"/>
  <c r="T205" i="1" s="1"/>
  <c r="N202" i="1"/>
  <c r="N137" i="1"/>
  <c r="N163" i="1" s="1"/>
  <c r="N89" i="1"/>
  <c r="N88" i="1"/>
  <c r="N214" i="1" l="1"/>
  <c r="S202" i="1"/>
  <c r="T202" i="1" s="1"/>
  <c r="J215" i="1"/>
  <c r="N37" i="1"/>
  <c r="N39" i="1"/>
  <c r="N42" i="1"/>
  <c r="N45" i="1"/>
  <c r="N46" i="1"/>
  <c r="N87" i="1"/>
  <c r="N92" i="1" s="1"/>
  <c r="N21" i="1"/>
  <c r="N47" i="1" l="1"/>
  <c r="N35" i="1"/>
  <c r="N215" i="1" l="1"/>
</calcChain>
</file>

<file path=xl/sharedStrings.xml><?xml version="1.0" encoding="utf-8"?>
<sst xmlns="http://schemas.openxmlformats.org/spreadsheetml/2006/main" count="774" uniqueCount="411">
  <si>
    <t>106年度</t>
    <phoneticPr fontId="1" type="noConversion"/>
  </si>
  <si>
    <t>107年度</t>
    <phoneticPr fontId="1" type="noConversion"/>
  </si>
  <si>
    <t>108年度</t>
  </si>
  <si>
    <t>109年度</t>
  </si>
  <si>
    <t>110年度</t>
  </si>
  <si>
    <t>分項
工程名稱</t>
    <phoneticPr fontId="1" type="noConversion"/>
  </si>
  <si>
    <t>工程計畫
名稱</t>
    <phoneticPr fontId="1" type="noConversion"/>
  </si>
  <si>
    <t>縣市別</t>
    <phoneticPr fontId="1" type="noConversion"/>
  </si>
  <si>
    <t>總計</t>
    <phoneticPr fontId="1" type="noConversion"/>
  </si>
  <si>
    <t>合計</t>
    <phoneticPr fontId="1" type="noConversion"/>
  </si>
  <si>
    <t>計畫
評分</t>
    <phoneticPr fontId="1" type="noConversion"/>
  </si>
  <si>
    <t>評分
排序</t>
    <phoneticPr fontId="1" type="noConversion"/>
  </si>
  <si>
    <t>水利署</t>
    <phoneticPr fontId="1" type="noConversion"/>
  </si>
  <si>
    <t>南崁溪水環境改善計畫</t>
    <phoneticPr fontId="1" type="noConversion"/>
  </si>
  <si>
    <t>環保署</t>
    <phoneticPr fontId="1" type="noConversion"/>
  </si>
  <si>
    <t>水利署</t>
    <phoneticPr fontId="1" type="noConversion"/>
  </si>
  <si>
    <t>營建署</t>
  </si>
  <si>
    <t>桃園市老街溪上游水環境改善計畫</t>
  </si>
  <si>
    <t>環保署</t>
    <phoneticPr fontId="1" type="noConversion"/>
  </si>
  <si>
    <t>漁業署</t>
    <phoneticPr fontId="1" type="noConversion"/>
  </si>
  <si>
    <t>竹圍漁港臨水環境改善計畫</t>
    <phoneticPr fontId="1" type="noConversion"/>
  </si>
  <si>
    <t>新竹市頭前溪左岸水環境改善工程計畫</t>
  </si>
  <si>
    <t>新竹市</t>
    <phoneticPr fontId="1" type="noConversion"/>
  </si>
  <si>
    <t>水利署</t>
    <phoneticPr fontId="1" type="noConversion"/>
  </si>
  <si>
    <t>港南運河親水再造計畫</t>
    <phoneticPr fontId="1" type="noConversion"/>
  </si>
  <si>
    <t>17公里沿線景觀改善計畫</t>
    <phoneticPr fontId="1" type="noConversion"/>
  </si>
  <si>
    <t>新竹漁人碼頭水環境改善計畫</t>
    <phoneticPr fontId="1" type="noConversion"/>
  </si>
  <si>
    <t>漁業署</t>
    <phoneticPr fontId="1" type="noConversion"/>
  </si>
  <si>
    <t>市區水系景觀改善計畫</t>
    <phoneticPr fontId="1" type="noConversion"/>
  </si>
  <si>
    <t>新店溪系整治及水環境營造</t>
    <phoneticPr fontId="1" type="noConversion"/>
  </si>
  <si>
    <t>新北市</t>
    <phoneticPr fontId="1" type="noConversion"/>
  </si>
  <si>
    <t>營建署</t>
    <phoneticPr fontId="1" type="noConversion"/>
  </si>
  <si>
    <t>大漢溪系整治及水環境營造</t>
    <phoneticPr fontId="1" type="noConversion"/>
  </si>
  <si>
    <t>基隆河系整治及水環境營造</t>
    <phoneticPr fontId="1" type="noConversion"/>
  </si>
  <si>
    <t>民生大排改善及水環境營造計畫</t>
    <phoneticPr fontId="1" type="noConversion"/>
  </si>
  <si>
    <t>興達漁港水環境改善計畫</t>
    <phoneticPr fontId="1" type="noConversion"/>
  </si>
  <si>
    <t>西湖溪整體環境營造計畫</t>
    <phoneticPr fontId="1" type="noConversion"/>
  </si>
  <si>
    <t>西湖溪整體環境營造銅鑼段</t>
    <phoneticPr fontId="1" type="noConversion"/>
  </si>
  <si>
    <t>西湖溪整體環境營造後龍段</t>
    <phoneticPr fontId="1" type="noConversion"/>
  </si>
  <si>
    <t>營建署</t>
    <phoneticPr fontId="1" type="noConversion"/>
  </si>
  <si>
    <t>鹽水區公18-3及公18-5親水公園串連計畫</t>
    <phoneticPr fontId="1" type="noConversion"/>
  </si>
  <si>
    <t>月津港環狀水域綠色水岸整建計畫(新闢部份)</t>
    <phoneticPr fontId="1" type="noConversion"/>
  </si>
  <si>
    <t>水利署</t>
    <phoneticPr fontId="1" type="noConversion"/>
  </si>
  <si>
    <t>月津港環狀水域綠色水岸整建計畫(既有部份)</t>
    <phoneticPr fontId="1" type="noConversion"/>
  </si>
  <si>
    <t>金沙溪流域水環境改善計畫</t>
    <phoneticPr fontId="1" type="noConversion"/>
  </si>
  <si>
    <t>浚仔溝流域水環境改善計畫</t>
    <phoneticPr fontId="1" type="noConversion"/>
  </si>
  <si>
    <t>后壟溪水環境改善計畫</t>
    <phoneticPr fontId="1" type="noConversion"/>
  </si>
  <si>
    <t>安農溪水環境改善工程</t>
    <phoneticPr fontId="1" type="noConversion"/>
  </si>
  <si>
    <t>宜蘭縣</t>
    <phoneticPr fontId="1" type="noConversion"/>
  </si>
  <si>
    <t>月眉排水水環境改善計畫</t>
    <phoneticPr fontId="1" type="noConversion"/>
  </si>
  <si>
    <t>鹿港福興污水下水道系統</t>
    <phoneticPr fontId="1" type="noConversion"/>
  </si>
  <si>
    <t>環保署</t>
    <phoneticPr fontId="1" type="noConversion"/>
  </si>
  <si>
    <t>芳苑濕地紅樹林暨其週邊整體環境改善工程</t>
    <phoneticPr fontId="1" type="noConversion"/>
  </si>
  <si>
    <t>屏東縣境內河川環境整體營造</t>
    <phoneticPr fontId="1" type="noConversion"/>
  </si>
  <si>
    <t>水利署</t>
  </si>
  <si>
    <t>水利署</t>
    <phoneticPr fontId="1" type="noConversion"/>
  </si>
  <si>
    <t>中區污水處理廠功能提升計畫-中區污水處理廠電力系統可靠度提升計畫(發電機組及變頻器財物採購)</t>
    <phoneticPr fontId="1" type="noConversion"/>
  </si>
  <si>
    <t>營建署</t>
    <phoneticPr fontId="1" type="noConversion"/>
  </si>
  <si>
    <t>苗栗縣大安溪生態景觀公園亮點計畫</t>
    <phoneticPr fontId="1" type="noConversion"/>
  </si>
  <si>
    <t>中港溪東興堤岸河廊營造計畫工程</t>
    <phoneticPr fontId="1" type="noConversion"/>
  </si>
  <si>
    <t>營建署</t>
    <phoneticPr fontId="1" type="noConversion"/>
  </si>
  <si>
    <t>惠來溪系統(惠來溪、潮洋溪及黎明溝)水環境改善計畫</t>
    <phoneticPr fontId="1" type="noConversion"/>
  </si>
  <si>
    <t>黎明溝水環境改善計畫</t>
    <phoneticPr fontId="1" type="noConversion"/>
  </si>
  <si>
    <t>山腳大排（南勢坑溪及南勢溪）水環境改善計畫</t>
    <phoneticPr fontId="1" type="noConversion"/>
  </si>
  <si>
    <t>環保署</t>
    <phoneticPr fontId="1" type="noConversion"/>
  </si>
  <si>
    <t>編號</t>
    <phoneticPr fontId="1" type="noConversion"/>
  </si>
  <si>
    <t>營建署</t>
    <phoneticPr fontId="1" type="noConversion"/>
  </si>
  <si>
    <t>環保署-</t>
    <phoneticPr fontId="1" type="noConversion"/>
  </si>
  <si>
    <t>營建署-</t>
    <phoneticPr fontId="1" type="noConversion"/>
  </si>
  <si>
    <t>本工程未能於106年底前發包，請改納其他批次提報。</t>
    <phoneticPr fontId="1" type="noConversion"/>
  </si>
  <si>
    <t>惠來溪水環境改善計畫-水湳經貿園區中水道系統應用及智慧管理操作維護</t>
    <phoneticPr fontId="1" type="noConversion"/>
  </si>
  <si>
    <t>營建署-</t>
    <phoneticPr fontId="1" type="noConversion"/>
  </si>
  <si>
    <t>水利署-</t>
    <phoneticPr fontId="1" type="noConversion"/>
  </si>
  <si>
    <t>環保署-</t>
    <phoneticPr fontId="1" type="noConversion"/>
  </si>
  <si>
    <t>新竹左岸、漁人碼頭及17公里海岸水岸指標導覽系統設置計畫</t>
    <phoneticPr fontId="1" type="noConversion"/>
  </si>
  <si>
    <t>新竹左岸河濱(前溪橋段)景觀動線改善計畫</t>
    <phoneticPr fontId="1" type="noConversion"/>
  </si>
  <si>
    <t>水利署-</t>
    <phoneticPr fontId="1" type="noConversion"/>
  </si>
  <si>
    <t>主要涉觀光局權責，建議改提觀光局年度公務預算辦理或改納本計畫其他批次提報。</t>
    <phoneticPr fontId="1" type="noConversion"/>
  </si>
  <si>
    <t>觀光局-</t>
    <phoneticPr fontId="1" type="noConversion"/>
  </si>
  <si>
    <t>紅樹林公園再造計畫</t>
    <phoneticPr fontId="1" type="noConversion"/>
  </si>
  <si>
    <t>半鹹水濕地生態加值計畫</t>
    <phoneticPr fontId="1" type="noConversion"/>
  </si>
  <si>
    <t>咖啡風箏公園景觀改善計畫</t>
    <phoneticPr fontId="1" type="noConversion"/>
  </si>
  <si>
    <t>漁業署-</t>
    <phoneticPr fontId="1" type="noConversion"/>
  </si>
  <si>
    <t>海山漁港水環境改善計畫</t>
    <phoneticPr fontId="1" type="noConversion"/>
  </si>
  <si>
    <t>新竹市客雅水資源回收中心功能提升</t>
    <phoneticPr fontId="1" type="noConversion"/>
  </si>
  <si>
    <t>青草湖休憩景觀加值計畫</t>
    <phoneticPr fontId="1" type="noConversion"/>
  </si>
  <si>
    <t>茄苳溪親水環境營造</t>
    <phoneticPr fontId="1" type="noConversion"/>
  </si>
  <si>
    <t>和美漁港水環境營造改善評估</t>
    <phoneticPr fontId="1" type="noConversion"/>
  </si>
  <si>
    <t>本案不屬本批次核定範圍，請改納其他批次提報</t>
    <phoneticPr fontId="1" type="noConversion"/>
  </si>
  <si>
    <t>觀音坑溪口滯洪池</t>
    <phoneticPr fontId="1" type="noConversion"/>
  </si>
  <si>
    <t>二重疏洪道河川環境營造</t>
    <phoneticPr fontId="1" type="noConversion"/>
  </si>
  <si>
    <t>二重疏洪道出口堰改善</t>
    <phoneticPr fontId="1" type="noConversion"/>
  </si>
  <si>
    <t>雙溪河系整治及水環境營造</t>
    <phoneticPr fontId="1" type="noConversion"/>
  </si>
  <si>
    <t>新北市雙溪地區污水下水道系統</t>
    <phoneticPr fontId="1" type="noConversion"/>
  </si>
  <si>
    <t>東北角河系整治及水環境營造</t>
    <phoneticPr fontId="1" type="noConversion"/>
  </si>
  <si>
    <t>寶珠溝改善及水環境營造計畫</t>
    <phoneticPr fontId="1" type="noConversion"/>
  </si>
  <si>
    <t>內惟埤生態園區水環境營造計畫-內惟埤水道復原、曹公圳水系串聯、學田灌溉水道重現</t>
    <phoneticPr fontId="1" type="noConversion"/>
  </si>
  <si>
    <t>全市污水系統功能提升計畫</t>
    <phoneticPr fontId="1" type="noConversion"/>
  </si>
  <si>
    <t>中區污水處理廠功能提升計畫-中區污水處理廠初沉池單元效能提昇</t>
    <phoneticPr fontId="1" type="noConversion"/>
  </si>
  <si>
    <t>後龍溪後龍大橋上游周邊環境綠美化改善計畫</t>
  </si>
  <si>
    <t>安平運河公共藝術設置計畫</t>
  </si>
  <si>
    <t>城西里漁船漁筏停泊區建設</t>
  </si>
  <si>
    <t>漁業署-</t>
    <phoneticPr fontId="1" type="noConversion"/>
  </si>
  <si>
    <t>雲林溪水與綠計畫第三期</t>
  </si>
  <si>
    <t>椬梧滯洪池水環境改善計畫</t>
  </si>
  <si>
    <t>環境邊坡及景觀營造改善</t>
  </si>
  <si>
    <t>竹崎車站站前空間及圳路水環境改善</t>
    <phoneticPr fontId="1" type="noConversion"/>
  </si>
  <si>
    <t>竹崎親水公園整體水環境營造</t>
    <phoneticPr fontId="1" type="noConversion"/>
  </si>
  <si>
    <t>古崗區排水環境改善</t>
  </si>
  <si>
    <t>本案屬安全性改善目的，建議改列「水與安全」計畫項下提報辦理。</t>
    <phoneticPr fontId="1" type="noConversion"/>
  </si>
  <si>
    <t>本工程未能於106年底前發包，請改納其他批次提報。</t>
    <phoneticPr fontId="1" type="noConversion"/>
  </si>
  <si>
    <t>新竹縣竹北市牛浦溪水月意象整體景觀工程</t>
  </si>
  <si>
    <t>水環境營造規劃案</t>
  </si>
  <si>
    <t>鹽港溪水質環境改善工程</t>
  </si>
  <si>
    <t>寶山鄉新城聚落水岸環境景觀改善計畫</t>
  </si>
  <si>
    <t>環保署-</t>
    <phoneticPr fontId="1" type="noConversion"/>
  </si>
  <si>
    <t>本案不屬本批次核定範圍，且與本計畫推動內容適用性尚有疑義，建議自行籌措經費辦理。</t>
    <phoneticPr fontId="1" type="noConversion"/>
  </si>
  <si>
    <t>鹽港溪生態調查及保育監測永續計畫</t>
    <phoneticPr fontId="1" type="noConversion"/>
  </si>
  <si>
    <t>大肚溪口海空步道計畫</t>
  </si>
  <si>
    <t>彰化縣伸港鄉濱海地區整體觀光遊憩發展委託規劃技術服務</t>
  </si>
  <si>
    <t>營建署-</t>
    <phoneticPr fontId="1" type="noConversion"/>
  </si>
  <si>
    <t>屏東縣下埔頭、大庄及東海養殖生產區生態景觀型海水供水系統</t>
  </si>
  <si>
    <t>漁業署-</t>
    <phoneticPr fontId="1" type="noConversion"/>
  </si>
  <si>
    <t>南投縣貓羅溪景觀水環境改善計畫(綠色人本交通串連)</t>
  </si>
  <si>
    <t>南投縣貓羅溪景觀水環境改善計畫(親水設施及護岸改善)</t>
  </si>
  <si>
    <t>南投縣貓羅溪活力水環境改善計畫(景觀水環境空間營造)</t>
  </si>
  <si>
    <t>南投縣貓羅溪活力水環境改善計畫(河濱休閒運動空間營造)</t>
  </si>
  <si>
    <t>南投縣貓羅溪生態水環境改善計畫(景觀水環境空間營造)</t>
  </si>
  <si>
    <t>南投縣貓羅溪生態水環境改善計畫(生態濕地環境營造)</t>
  </si>
  <si>
    <t>環保署-</t>
    <phoneticPr fontId="1" type="noConversion"/>
  </si>
  <si>
    <t>本案尚需依濕地保育法相關程序辦理審查，本工程未能於106年底前發包，請改納其他批次提報。</t>
    <phoneticPr fontId="1" type="noConversion"/>
  </si>
  <si>
    <t>漁業水環境營造改善工程計畫</t>
    <phoneticPr fontId="1" type="noConversion"/>
  </si>
  <si>
    <t>漁業水環境營造改善工程計畫(續)</t>
    <phoneticPr fontId="1" type="noConversion"/>
  </si>
  <si>
    <t>二重疏洪道左側河川環境營造</t>
    <phoneticPr fontId="1" type="noConversion"/>
  </si>
  <si>
    <t>二重疏洪道左側河川環境營造(續)</t>
    <phoneticPr fontId="1" type="noConversion"/>
  </si>
  <si>
    <t>社子溪水環境改善計畫(續)</t>
    <phoneticPr fontId="1" type="noConversion"/>
  </si>
  <si>
    <t>雲林溪水環境改善計畫</t>
    <phoneticPr fontId="1" type="noConversion"/>
  </si>
  <si>
    <t>運河水環境改善計畫</t>
    <phoneticPr fontId="1" type="noConversion"/>
  </si>
  <si>
    <t>愛河水環境改善計畫</t>
    <phoneticPr fontId="1" type="noConversion"/>
  </si>
  <si>
    <t>審查意見</t>
    <phoneticPr fontId="1" type="noConversion"/>
  </si>
  <si>
    <t>核定</t>
    <phoneticPr fontId="1" type="noConversion"/>
  </si>
  <si>
    <t>þ</t>
  </si>
  <si>
    <t>þ</t>
    <phoneticPr fontId="1" type="noConversion"/>
  </si>
  <si>
    <t>新北市</t>
    <phoneticPr fontId="1" type="noConversion"/>
  </si>
  <si>
    <t>桃園市</t>
    <phoneticPr fontId="1" type="noConversion"/>
  </si>
  <si>
    <t>桃園市</t>
    <phoneticPr fontId="1" type="noConversion"/>
  </si>
  <si>
    <t>苗栗縣</t>
    <phoneticPr fontId="1" type="noConversion"/>
  </si>
  <si>
    <t>南投縣貓羅溪景觀水環境改善計畫(景觀水環境空間營造)</t>
  </si>
  <si>
    <t>觀光局-</t>
  </si>
  <si>
    <t>水利署-</t>
  </si>
  <si>
    <t>營建署-</t>
  </si>
  <si>
    <t>環保署-</t>
  </si>
  <si>
    <t>彰化縣</t>
    <phoneticPr fontId="1" type="noConversion"/>
  </si>
  <si>
    <t>鹿港溪再現計畫</t>
    <phoneticPr fontId="1" type="noConversion"/>
  </si>
  <si>
    <t>雲林縣</t>
    <phoneticPr fontId="1" type="noConversion"/>
  </si>
  <si>
    <t>台南市</t>
  </si>
  <si>
    <t>台南市</t>
    <phoneticPr fontId="1" type="noConversion"/>
  </si>
  <si>
    <t>台南市</t>
    <phoneticPr fontId="1" type="noConversion"/>
  </si>
  <si>
    <t>鹽水區月津港水環境改善計畫</t>
    <phoneticPr fontId="1" type="noConversion"/>
  </si>
  <si>
    <t>后湖區排水環境改善計畫</t>
    <phoneticPr fontId="1" type="noConversion"/>
  </si>
  <si>
    <t>小計
(106~108年)</t>
    <phoneticPr fontId="1" type="noConversion"/>
  </si>
  <si>
    <t>環保署</t>
    <phoneticPr fontId="1" type="noConversion"/>
  </si>
  <si>
    <t>社子溪水環境改善計畫</t>
    <phoneticPr fontId="1" type="noConversion"/>
  </si>
  <si>
    <t>新竹市頭前溪左岸水環境改善工程計畫(續)</t>
    <phoneticPr fontId="1" type="noConversion"/>
  </si>
  <si>
    <t>新竹17公里海岸整體水環境改善計畫</t>
    <phoneticPr fontId="1" type="noConversion"/>
  </si>
  <si>
    <t>新竹17公里海岸整體水環境改善計畫(續)</t>
    <phoneticPr fontId="1" type="noConversion"/>
  </si>
  <si>
    <t>市區水系景觀改善計畫(續)</t>
    <phoneticPr fontId="1" type="noConversion"/>
  </si>
  <si>
    <t>新竹縣</t>
    <phoneticPr fontId="1" type="noConversion"/>
  </si>
  <si>
    <t>新竹縣</t>
    <phoneticPr fontId="1" type="noConversion"/>
  </si>
  <si>
    <t>寶山鄉鹽港溪生活圈水環境景觀改善規劃案</t>
    <phoneticPr fontId="1" type="noConversion"/>
  </si>
  <si>
    <t>寶山鄉鹽港溪生活圈水環境景觀改善規劃案(續)</t>
    <phoneticPr fontId="1" type="noConversion"/>
  </si>
  <si>
    <t>台中市</t>
    <phoneticPr fontId="1" type="noConversion"/>
  </si>
  <si>
    <t>台中市</t>
    <phoneticPr fontId="1" type="noConversion"/>
  </si>
  <si>
    <t>綠川水環境改善計畫</t>
    <phoneticPr fontId="1" type="noConversion"/>
  </si>
  <si>
    <t>綠川水環境改善計畫(續)</t>
    <phoneticPr fontId="1" type="noConversion"/>
  </si>
  <si>
    <t>南投縣</t>
    <phoneticPr fontId="1" type="noConversion"/>
  </si>
  <si>
    <t>南投縣貓羅溪水環境改善計畫</t>
    <phoneticPr fontId="1" type="noConversion"/>
  </si>
  <si>
    <t>南投縣貓羅溪水環境改善計畫(續)</t>
    <phoneticPr fontId="1" type="noConversion"/>
  </si>
  <si>
    <t>嘉義縣</t>
    <phoneticPr fontId="1" type="noConversion"/>
  </si>
  <si>
    <t>嘉義縣</t>
    <phoneticPr fontId="1" type="noConversion"/>
  </si>
  <si>
    <t>竹崎親水公園水環境改善計畫</t>
    <phoneticPr fontId="1" type="noConversion"/>
  </si>
  <si>
    <t>竹崎親水公園水環境改善計畫(續)</t>
    <phoneticPr fontId="1" type="noConversion"/>
  </si>
  <si>
    <t>運河周邊老舊管線檢視及更新</t>
    <phoneticPr fontId="1" type="noConversion"/>
  </si>
  <si>
    <t>運河水環境改善計畫(續1)</t>
    <phoneticPr fontId="1" type="noConversion"/>
  </si>
  <si>
    <t>運河水環境改善計畫(續2)</t>
    <phoneticPr fontId="1" type="noConversion"/>
  </si>
  <si>
    <t>台南市</t>
    <phoneticPr fontId="1" type="noConversion"/>
  </si>
  <si>
    <t>愛河水環境改善計畫(續1)</t>
    <phoneticPr fontId="1" type="noConversion"/>
  </si>
  <si>
    <t>高雄市</t>
    <phoneticPr fontId="1" type="noConversion"/>
  </si>
  <si>
    <t>高雄市</t>
    <phoneticPr fontId="1" type="noConversion"/>
  </si>
  <si>
    <t>愛河水環境改善計畫(續2)</t>
    <phoneticPr fontId="1" type="noConversion"/>
  </si>
  <si>
    <t>鳳山溪(含前鎮河)水環境改善計畫</t>
    <phoneticPr fontId="1" type="noConversion"/>
  </si>
  <si>
    <t>鳳山溪(含前鎮河)水環境改善計畫(續)</t>
    <phoneticPr fontId="1" type="noConversion"/>
  </si>
  <si>
    <t>屏東縣</t>
    <phoneticPr fontId="1" type="noConversion"/>
  </si>
  <si>
    <t>金門縣</t>
    <phoneticPr fontId="1" type="noConversion"/>
  </si>
  <si>
    <t>金門縣</t>
    <phoneticPr fontId="1" type="noConversion"/>
  </si>
  <si>
    <t>碧潭堰上游至烏來沿線亮點營造</t>
    <phoneticPr fontId="1" type="noConversion"/>
  </si>
  <si>
    <t>新北市中、永和及新店地區污水下水道系統</t>
    <phoneticPr fontId="1" type="noConversion"/>
  </si>
  <si>
    <t>碧潭堰改善暨周邊環境營造</t>
    <phoneticPr fontId="1" type="noConversion"/>
  </si>
  <si>
    <t>浮洲河濱環境營造</t>
    <phoneticPr fontId="1" type="noConversion"/>
  </si>
  <si>
    <t>新北市土城、板橋、樹林及新莊地區污水下水道系統</t>
    <phoneticPr fontId="1" type="noConversion"/>
  </si>
  <si>
    <t>老梅漁港水環境營造改善</t>
    <phoneticPr fontId="1" type="noConversion"/>
  </si>
  <si>
    <t>中角漁港水環境營造改善</t>
    <phoneticPr fontId="1" type="noConversion"/>
  </si>
  <si>
    <t>已廢止永興漁港水環境營造改善</t>
    <phoneticPr fontId="1" type="noConversion"/>
  </si>
  <si>
    <t>和美漁港水環境營造改善</t>
    <phoneticPr fontId="1" type="noConversion"/>
  </si>
  <si>
    <t>古道風華再現-臺鐵五堵貨場舊隧道景觀改善</t>
    <phoneticPr fontId="1" type="noConversion"/>
  </si>
  <si>
    <t>五股、泰山段污水下水道系統</t>
    <phoneticPr fontId="1" type="noConversion"/>
  </si>
  <si>
    <t>大窠坑溪河川環境營造</t>
    <phoneticPr fontId="1" type="noConversion"/>
  </si>
  <si>
    <t>五股疏左地區高保護</t>
    <phoneticPr fontId="1" type="noConversion"/>
  </si>
  <si>
    <t>員潭溪沿岸親水環境營造</t>
    <phoneticPr fontId="1" type="noConversion"/>
  </si>
  <si>
    <t>大屯溪護魚與溪流整體營造</t>
    <phoneticPr fontId="1" type="noConversion"/>
  </si>
  <si>
    <t>八蓮溪沿岸親水環境營造</t>
    <phoneticPr fontId="1" type="noConversion"/>
  </si>
  <si>
    <t>後村堰新建暨水環境營造</t>
    <phoneticPr fontId="1" type="noConversion"/>
  </si>
  <si>
    <t>後村堰新建暨水環境營造</t>
    <phoneticPr fontId="1" type="noConversion"/>
  </si>
  <si>
    <t>頂雙溪水岸環境營造</t>
    <phoneticPr fontId="1" type="noConversion"/>
  </si>
  <si>
    <t>雙溪防洪治理</t>
    <phoneticPr fontId="1" type="noConversion"/>
  </si>
  <si>
    <t>本案屬安全性改善目的，建議改列「水與安全」計畫項下提報辦理。</t>
    <phoneticPr fontId="1" type="noConversion"/>
  </si>
  <si>
    <t>本案屬安全性改善目的，建議改列「水與安全」計畫項下提報辦理。</t>
    <phoneticPr fontId="1" type="noConversion"/>
  </si>
  <si>
    <t>1.本案未能於106年底前發包，請改納其他批次提報。
2.案名建議修正為：碧潭堰改善暨周邊環境營造</t>
    <phoneticPr fontId="1" type="noConversion"/>
  </si>
  <si>
    <t>本案未能於106年底前發包，請改納其他批次提報。</t>
    <phoneticPr fontId="1" type="noConversion"/>
  </si>
  <si>
    <t>1.本案未能於106年底前發包，請改納其他批次提報。
2.案名建議修正為：後村堰新建暨水環境營造</t>
    <phoneticPr fontId="1" type="noConversion"/>
  </si>
  <si>
    <t>南崁溪上游水質淨化</t>
    <phoneticPr fontId="1" type="noConversion"/>
  </si>
  <si>
    <t>南崁溪水汴頭水質淨化現地處理</t>
    <phoneticPr fontId="1" type="noConversion"/>
  </si>
  <si>
    <t>楊梅污水下水道系統第一期分支管線及用戶接管-分支管線標</t>
    <phoneticPr fontId="1" type="noConversion"/>
  </si>
  <si>
    <t>楊梅污水下水道系統第一期分支管線及用戶接管-用戶接管標</t>
    <phoneticPr fontId="1" type="noConversion"/>
  </si>
  <si>
    <t>社子溪水質淨化</t>
    <phoneticPr fontId="1" type="noConversion"/>
  </si>
  <si>
    <t>四方林排水水質淨化</t>
    <phoneticPr fontId="1" type="noConversion"/>
  </si>
  <si>
    <t>龍潭大池水質淨化</t>
    <phoneticPr fontId="1" type="noConversion"/>
  </si>
  <si>
    <t>龍潭大池景觀改善</t>
    <phoneticPr fontId="1" type="noConversion"/>
  </si>
  <si>
    <t>第一期水環境營造</t>
    <phoneticPr fontId="1" type="noConversion"/>
  </si>
  <si>
    <t>第二期水環境營造</t>
    <phoneticPr fontId="1" type="noConversion"/>
  </si>
  <si>
    <t>頭前溪堤後坡環境改善-二期</t>
    <phoneticPr fontId="1" type="noConversion"/>
  </si>
  <si>
    <t>頭前溪橋下簡易綠美化</t>
    <phoneticPr fontId="1" type="noConversion"/>
  </si>
  <si>
    <t>舊港高灘地景觀改善</t>
    <phoneticPr fontId="1" type="noConversion"/>
  </si>
  <si>
    <t>高灘地水環境綠化改善</t>
    <phoneticPr fontId="1" type="noConversion"/>
  </si>
  <si>
    <t>新竹左岸溪埔子段樂活高灘地景觀改善</t>
    <phoneticPr fontId="1" type="noConversion"/>
  </si>
  <si>
    <t>新竹左岸河濱(前溪橋段) 景觀休憩加值營造</t>
    <phoneticPr fontId="1" type="noConversion"/>
  </si>
  <si>
    <t>1.本案未能於106年底前發包，請改納其他批次提報。
2.案名建議修正為：新竹左岸河濱(前溪橋段) 景觀休憩加值營造</t>
    <phoneticPr fontId="1" type="noConversion"/>
  </si>
  <si>
    <t>新竹左岸高灘地溪埔子段景觀改善</t>
    <phoneticPr fontId="1" type="noConversion"/>
  </si>
  <si>
    <t>新竹左岸高灘地柯子湖段景觀改善</t>
    <phoneticPr fontId="1" type="noConversion"/>
  </si>
  <si>
    <t>浮覆地高灘地休憩環境改善</t>
    <phoneticPr fontId="1" type="noConversion"/>
  </si>
  <si>
    <t>舊港高灘地景觀綠美化改善計畫</t>
    <phoneticPr fontId="1" type="noConversion"/>
  </si>
  <si>
    <t>香山濕地生態景觀營造</t>
    <phoneticPr fontId="1" type="noConversion"/>
  </si>
  <si>
    <t>漁港作業區周邊環境改善</t>
    <phoneticPr fontId="1" type="noConversion"/>
  </si>
  <si>
    <t>新竹漁港直銷中心周邊環境改造</t>
    <phoneticPr fontId="1" type="noConversion"/>
  </si>
  <si>
    <t>水域周邊服務設施改善</t>
    <phoneticPr fontId="1" type="noConversion"/>
  </si>
  <si>
    <t>客雅溪水防道路環境營造</t>
    <phoneticPr fontId="1" type="noConversion"/>
  </si>
  <si>
    <t>隆恩圳三民段景觀改善</t>
    <phoneticPr fontId="1" type="noConversion"/>
  </si>
  <si>
    <t>隆恩圳園道延伸景觀串聯</t>
    <phoneticPr fontId="1" type="noConversion"/>
  </si>
  <si>
    <t>取水口公園景觀改善</t>
    <phoneticPr fontId="1" type="noConversion"/>
  </si>
  <si>
    <t>隆恩圳千甲段景觀改善</t>
    <phoneticPr fontId="1" type="noConversion"/>
  </si>
  <si>
    <t>竹北市牛浦溪水月意象整體景觀</t>
    <phoneticPr fontId="1" type="noConversion"/>
  </si>
  <si>
    <t>本案未能於106年底前發包，請改納其他批次提報。</t>
    <phoneticPr fontId="1" type="noConversion"/>
  </si>
  <si>
    <t>新竹縣竹北濱海鳳山溪水月意象景觀橋暨環境營造</t>
    <phoneticPr fontId="1" type="noConversion"/>
  </si>
  <si>
    <t>苗栗縣大安溪生態景觀改善</t>
    <phoneticPr fontId="1" type="noConversion"/>
  </si>
  <si>
    <r>
      <t>中港溪東興堤岸環境營造</t>
    </r>
    <r>
      <rPr>
        <sz val="12"/>
        <color theme="1"/>
        <rFont val="標楷體"/>
        <family val="4"/>
        <charset val="136"/>
      </rPr>
      <t/>
    </r>
    <phoneticPr fontId="1" type="noConversion"/>
  </si>
  <si>
    <t>環境營造</t>
    <phoneticPr fontId="1" type="noConversion"/>
  </si>
  <si>
    <t>本案建議改由水利署公務預算爭取辦理</t>
    <phoneticPr fontId="1" type="noConversion"/>
  </si>
  <si>
    <t>臺中市綠川水環境改善計畫-污水截流及環境營造(復興路至愛國街)</t>
    <phoneticPr fontId="1" type="noConversion"/>
  </si>
  <si>
    <t>臺中市綠川水環境改善計畫-污水截流及環境營造(民權路至復興路)</t>
    <phoneticPr fontId="1" type="noConversion"/>
  </si>
  <si>
    <t>臺中市綠川水環境改善計畫-污水截流及環境營造(長春公園段)</t>
    <phoneticPr fontId="1" type="noConversion"/>
  </si>
  <si>
    <t>臺中市綠川水環境改善計畫-污水截流及環境營造(信義南街至大明路)</t>
    <phoneticPr fontId="1" type="noConversion"/>
  </si>
  <si>
    <t>臺中市綠川水質現地處理設施</t>
    <phoneticPr fontId="1" type="noConversion"/>
  </si>
  <si>
    <t>惠來溪水環境改善計畫-污水截流及環境營造</t>
    <phoneticPr fontId="1" type="noConversion"/>
  </si>
  <si>
    <t>潮洋溪水環境改善計畫-水質現地處理</t>
    <phoneticPr fontId="1" type="noConversion"/>
  </si>
  <si>
    <t>潮洋溪水環境改善計畫-污水截流及環境營造</t>
    <phoneticPr fontId="1" type="noConversion"/>
  </si>
  <si>
    <t>南勢溪環境營造</t>
    <phoneticPr fontId="1" type="noConversion"/>
  </si>
  <si>
    <t>南勢坑溪水道環境改善</t>
    <phoneticPr fontId="1" type="noConversion"/>
  </si>
  <si>
    <t>南勢坑溪自然公園水域環境營造</t>
    <phoneticPr fontId="1" type="noConversion"/>
  </si>
  <si>
    <t>1.本案未能於106年底前發包，請改納其他批次提報。
2.案名建議修正為：南勢坑溪自然公園水域環境營造</t>
    <phoneticPr fontId="1" type="noConversion"/>
  </si>
  <si>
    <t>本案未能於106年底前發包，請改納其他批次提報。</t>
    <phoneticPr fontId="1" type="noConversion"/>
  </si>
  <si>
    <t>水質淨化改善</t>
    <phoneticPr fontId="1" type="noConversion"/>
  </si>
  <si>
    <t>彰化縣鹿港溪排水護岸及水岸景觀環境營造</t>
    <phoneticPr fontId="1" type="noConversion"/>
  </si>
  <si>
    <t>芳苑濕地紅樹林暨其週邊整體環境改善</t>
    <phoneticPr fontId="1" type="noConversion"/>
  </si>
  <si>
    <t>本案尚需依濕地保育法相關程序辦理審查，本案未能於106年底前發包，請改納其他批次提報。</t>
    <phoneticPr fontId="1" type="noConversion"/>
  </si>
  <si>
    <t>彰化縣大肚溪口遊憩服務設施串聯計畫</t>
    <phoneticPr fontId="1" type="noConversion"/>
  </si>
  <si>
    <t>彰化縣大肚溪口環境教育區海堤空間營造</t>
    <phoneticPr fontId="1" type="noConversion"/>
  </si>
  <si>
    <t>彰化縣大肚溪口海空步道</t>
    <phoneticPr fontId="1" type="noConversion"/>
  </si>
  <si>
    <t>雲林溪水與綠計畫第二期</t>
    <phoneticPr fontId="1" type="noConversion"/>
  </si>
  <si>
    <t>雲林溪掀蓋段污水截流</t>
    <phoneticPr fontId="1" type="noConversion"/>
  </si>
  <si>
    <t>雲林溪上游段污水截流</t>
    <phoneticPr fontId="1" type="noConversion"/>
  </si>
  <si>
    <t>雲林溪下游段污水截流</t>
    <phoneticPr fontId="1" type="noConversion"/>
  </si>
  <si>
    <t>斗六市水資源回收中心功能提升</t>
    <phoneticPr fontId="1" type="noConversion"/>
  </si>
  <si>
    <t>本案未能於106年底前發包，請改納其他批次提報並改列觀光局補助。</t>
    <phoneticPr fontId="1" type="noConversion"/>
  </si>
  <si>
    <t>台南市安平水資源回收中心老舊設備汰舊及功能更新第一標</t>
    <phoneticPr fontId="1" type="noConversion"/>
  </si>
  <si>
    <t>台南市安平水資源回收中心老舊設備汰舊及功能更新第二標</t>
    <phoneticPr fontId="1" type="noConversion"/>
  </si>
  <si>
    <t>台南市安平水資源回收中心污泥乾燥系統新建</t>
    <phoneticPr fontId="1" type="noConversion"/>
  </si>
  <si>
    <t>臺南市安平水資源回收中心疏流井設置</t>
    <phoneticPr fontId="1" type="noConversion"/>
  </si>
  <si>
    <t>安平水資源回收中心(含截流站)電力系統效能提升-主變電站部分</t>
    <phoneticPr fontId="1" type="noConversion"/>
  </si>
  <si>
    <t>安平水資源回收中心(含截流站)電力系統效能提升-電力線路更新部分</t>
    <phoneticPr fontId="1" type="noConversion"/>
  </si>
  <si>
    <t>臺南市水資源回收中心水質處理程序效能改善</t>
    <phoneticPr fontId="1" type="noConversion"/>
  </si>
  <si>
    <t>臺南市安平水資源回收中心周邊廠站改善及美化</t>
    <phoneticPr fontId="1" type="noConversion"/>
  </si>
  <si>
    <t>臺南市運河光流域環境設施-第二期</t>
    <phoneticPr fontId="1" type="noConversion"/>
  </si>
  <si>
    <t>臺南市安工四號橋及樂利橋照明美化及周邊夜間景觀改善</t>
    <phoneticPr fontId="1" type="noConversion"/>
  </si>
  <si>
    <t>運河護欄改善</t>
    <phoneticPr fontId="1" type="noConversion"/>
  </si>
  <si>
    <t>運河護岸監測安全檢測</t>
    <phoneticPr fontId="1" type="noConversion"/>
  </si>
  <si>
    <t>運河沿岸污水截流(含設計及監造)</t>
    <phoneticPr fontId="1" type="noConversion"/>
  </si>
  <si>
    <t>承天橋過河段備援管線及老舊管線更新-承天橋過河段備援管線</t>
    <phoneticPr fontId="1" type="noConversion"/>
  </si>
  <si>
    <t>運河部分區域底泥改善</t>
    <phoneticPr fontId="1" type="noConversion"/>
  </si>
  <si>
    <t>臺南市鹽水區月津港水質改善及污水截流</t>
    <phoneticPr fontId="1" type="noConversion"/>
  </si>
  <si>
    <t>竹溪水環境改善計畫第一期</t>
    <phoneticPr fontId="1" type="noConversion"/>
  </si>
  <si>
    <t>竹溪水環境改善計畫第二期-哈赫拿爾森林水岸環境改善</t>
    <phoneticPr fontId="1" type="noConversion"/>
  </si>
  <si>
    <t>竹溪水環境改善計畫竹溪橋改建暨環境營造</t>
    <phoneticPr fontId="1" type="noConversion"/>
  </si>
  <si>
    <t>1.本案未能於106年底前發包，請改納其他批次提報。
2.案名建議修正為：竹溪水環境改善計畫竹溪橋改建暨環境營造</t>
    <phoneticPr fontId="1" type="noConversion"/>
  </si>
  <si>
    <t>本案尚有用地問題疑慮，建議釐清後改納其他批次提報。</t>
    <phoneticPr fontId="1" type="noConversion"/>
  </si>
  <si>
    <t>愛河水質改善計畫-南北大溝改善</t>
    <phoneticPr fontId="1" type="noConversion"/>
  </si>
  <si>
    <t>愛河沿線週邊水環境計畫-污水閘門更新</t>
    <phoneticPr fontId="1" type="noConversion"/>
  </si>
  <si>
    <t>愛河沿線週邊水環境計畫-截流站景觀再造</t>
    <phoneticPr fontId="1" type="noConversion"/>
  </si>
  <si>
    <t>中區污水處理廠功能提升計畫-中區污水處理廠海洋放流管檢修及防蝕</t>
    <phoneticPr fontId="1" type="noConversion"/>
  </si>
  <si>
    <t>本案已列營建署流綜計畫辦理，本案取消核列。</t>
    <phoneticPr fontId="1" type="noConversion"/>
  </si>
  <si>
    <t>內惟埤生態園區水環境營造計畫-內惟埤水質提升及土壤淨化</t>
    <phoneticPr fontId="1" type="noConversion"/>
  </si>
  <si>
    <t>本案性質非屬環保署核心業務，建議釐清權責部會改納其他批次提報。</t>
    <phoneticPr fontId="1" type="noConversion"/>
  </si>
  <si>
    <t>內惟埤生態園區水環境營造計畫-內惟埤新門戶意象及藍綠帶景觀節點</t>
    <phoneticPr fontId="1" type="noConversion"/>
  </si>
  <si>
    <t>本案未能於106年底前發包，請補充內容及修正預算分配後，改納其他批次提報。</t>
    <phoneticPr fontId="1" type="noConversion"/>
  </si>
  <si>
    <t>愛河水質改善計畫-愛河上游(北屋排水、九番埤排水)水質淨化現地處理</t>
    <phoneticPr fontId="1" type="noConversion"/>
  </si>
  <si>
    <t>本案未能於106年底前發包，請改納其他批次提報</t>
    <phoneticPr fontId="1" type="noConversion"/>
  </si>
  <si>
    <t>愛河沿線週邊水環境計畫-愛河沿線週邊景觀再造</t>
    <phoneticPr fontId="1" type="noConversion"/>
  </si>
  <si>
    <t>全市污水系統功能提升計畫-污水下水道系統高雄污水區緊急應變計畫-擴建路(過港段)替代通路</t>
    <phoneticPr fontId="1" type="noConversion"/>
  </si>
  <si>
    <t>全市污水系統功能提升計畫-污水下水道系統高雄污水區緊急應變計畫-主次幹管緊急應變</t>
    <phoneticPr fontId="1" type="noConversion"/>
  </si>
  <si>
    <t>全市污水系統功能提升計畫-污水下水道系統高雄污水區緊急應變計畫-緊急應變決策支援系統</t>
    <phoneticPr fontId="1" type="noConversion"/>
  </si>
  <si>
    <t>中區污水處理廠功能提升計畫-中區污水處理廠儀電系統功能提昇</t>
    <phoneticPr fontId="1" type="noConversion"/>
  </si>
  <si>
    <t>中區污水處理廠功能提升計畫-中區污水處理廠進抽站緊急繞流管線</t>
    <phoneticPr fontId="1" type="noConversion"/>
  </si>
  <si>
    <t>中區污水處理廠功能提升計畫-中區污水處理廠設備及管線功能提昇</t>
    <phoneticPr fontId="1" type="noConversion"/>
  </si>
  <si>
    <t>五甲國宅污水管線納管更新</t>
    <phoneticPr fontId="1" type="noConversion"/>
  </si>
  <si>
    <t>中崙國宅污水管線納管更新</t>
    <phoneticPr fontId="1" type="noConversion"/>
  </si>
  <si>
    <t>鳳山溪都市水環境營造計畫-民安橋下游左右岸生態緩坡營造</t>
    <phoneticPr fontId="1" type="noConversion"/>
  </si>
  <si>
    <t>君毅正勤國宅污水管線納管更新</t>
    <phoneticPr fontId="1" type="noConversion"/>
  </si>
  <si>
    <t>前鎮河沿線截流站景觀再造</t>
    <phoneticPr fontId="1" type="noConversion"/>
  </si>
  <si>
    <t>鳳山圳滯洪池水質淨化場</t>
    <phoneticPr fontId="1" type="noConversion"/>
  </si>
  <si>
    <t>鳳山溪都市水環境營造計畫-民安橋下游至國道1號橋右岸生態緩坡營造</t>
    <phoneticPr fontId="1" type="noConversion"/>
  </si>
  <si>
    <t>鳳山溪都市水環境營造計畫-中正預校生態緩坡營造</t>
    <phoneticPr fontId="1" type="noConversion"/>
  </si>
  <si>
    <t>興達港碼頭水岸環境及親水設施營造(第一期)</t>
    <phoneticPr fontId="1" type="noConversion"/>
  </si>
  <si>
    <t>屏東縣林邊溪及保力溪水岸環境改善-林邊溪段(佳冬)</t>
    <phoneticPr fontId="1" type="noConversion"/>
  </si>
  <si>
    <t>屏東縣林邊溪及保力溪水岸環境改善-保力溪段</t>
    <phoneticPr fontId="1" type="noConversion"/>
  </si>
  <si>
    <t>林邊溪右岸環境營造(林邊)</t>
    <phoneticPr fontId="1" type="noConversion"/>
  </si>
  <si>
    <t>屏東縣下埔頭、大庄及東海養殖生產區生態景觀型海水供水系統</t>
    <phoneticPr fontId="1" type="noConversion"/>
  </si>
  <si>
    <t>安農溪第一期河道環境改善</t>
    <phoneticPr fontId="1" type="noConversion"/>
  </si>
  <si>
    <t>月眉排水第二期水道環境改善</t>
    <phoneticPr fontId="1" type="noConversion"/>
  </si>
  <si>
    <t>烈嶼清遠湖水環境改善(第三期)</t>
    <phoneticPr fontId="1" type="noConversion"/>
  </si>
  <si>
    <t>本期應視本計畫第一期辦理成效，再於其他批次提報。</t>
    <phoneticPr fontId="1" type="noConversion"/>
  </si>
  <si>
    <t>金沙溪流域水環境改善(第二~三期)</t>
    <phoneticPr fontId="1" type="noConversion"/>
  </si>
  <si>
    <t>金沙溪流域水環境改善(第四~五期)</t>
    <phoneticPr fontId="1" type="noConversion"/>
  </si>
  <si>
    <t>第二~三期應視本計畫第一期辦理成效，再於其他批次提報。</t>
    <phoneticPr fontId="1" type="noConversion"/>
  </si>
  <si>
    <t>第四~五期應視本計畫第一期辦理成效，再於其他批次提報。</t>
    <phoneticPr fontId="1" type="noConversion"/>
  </si>
  <si>
    <t>后壟溪水環境改善(第一期)</t>
    <phoneticPr fontId="1" type="noConversion"/>
  </si>
  <si>
    <t>后壟溪水環境改善(第二期)</t>
    <phoneticPr fontId="1" type="noConversion"/>
  </si>
  <si>
    <t>本案屬排水改善範疇，建議改列「水與安全」計畫項下提報辦理。</t>
    <phoneticPr fontId="1" type="noConversion"/>
  </si>
  <si>
    <t>后湖區排水環境改善(第一期)</t>
    <phoneticPr fontId="1" type="noConversion"/>
  </si>
  <si>
    <t>后湖區排水環境改善(第二期)</t>
    <phoneticPr fontId="1" type="noConversion"/>
  </si>
  <si>
    <t>竹溪水環境改善計畫</t>
    <phoneticPr fontId="1" type="noConversion"/>
  </si>
  <si>
    <t>竹溪水環境改善計畫(續)</t>
    <phoneticPr fontId="1" type="noConversion"/>
  </si>
  <si>
    <t>惠來溪水環境改善計畫-引水改善</t>
    <phoneticPr fontId="1" type="noConversion"/>
  </si>
  <si>
    <t>大漢溪右岸串連三峽河左岸休憩廊道營造</t>
    <phoneticPr fontId="1" type="noConversion"/>
  </si>
  <si>
    <t>大漢溪左岸鳶山堰上游段休憩廊道營造</t>
    <phoneticPr fontId="1" type="noConversion"/>
  </si>
  <si>
    <t>基隆河左岸南陽大橋至台北南港休憩廊道串連</t>
    <phoneticPr fontId="1" type="noConversion"/>
  </si>
  <si>
    <t>1.本案未能於106年底前發包，請改納其他批次提報。
2.案名建議修正為：基隆河左岸南陽大橋至台北南港休憩廊道串連</t>
    <phoneticPr fontId="1" type="noConversion"/>
  </si>
  <si>
    <t>基隆河左岸休憩廊道串接</t>
    <phoneticPr fontId="1" type="noConversion"/>
  </si>
  <si>
    <t>1.本案未能於106年底前發包，請改納其他批次提報。
2.案名建議修正為：基隆河左岸休憩廊道串接</t>
    <phoneticPr fontId="1" type="noConversion"/>
  </si>
  <si>
    <t>雙溪河休憩廊道路網暨景點改善</t>
    <phoneticPr fontId="1" type="noConversion"/>
  </si>
  <si>
    <t>1.本案未能於106年底前發包，請改納其他批次提報。
2.案名建議修正為：雙溪河休憩廊道路網暨景點改善</t>
    <phoneticPr fontId="1" type="noConversion"/>
  </si>
  <si>
    <t>桃園市南崁溪經國二號橋上游至大檜溪橋下游護岸整建暨水域營造(含休憩廊道串連)</t>
    <phoneticPr fontId="1" type="noConversion"/>
  </si>
  <si>
    <t>舊港島聚落區水環境營造</t>
    <phoneticPr fontId="1" type="noConversion"/>
  </si>
  <si>
    <t>1.本案未能於106年底前發包，請改納其他批次提報。
2.案名建議修正為：舊港島聚落區水環境營造</t>
    <phoneticPr fontId="1" type="noConversion"/>
  </si>
  <si>
    <t>三姓公溪親水休憩廊道計畫</t>
    <phoneticPr fontId="1" type="noConversion"/>
  </si>
  <si>
    <t>1.本案未能於106年底前發包，請改納其他批次提報。
2.案名建議修正為：三姓公溪親水休憩廊道計畫</t>
    <phoneticPr fontId="1" type="noConversion"/>
  </si>
  <si>
    <t>新竹縣竹北濱海鳳山溪水月意象景觀橋新建暨環境營造</t>
    <phoneticPr fontId="1" type="noConversion"/>
  </si>
  <si>
    <t>1.本案未能於106年底前發包，請改納其他批次提報。
2.案名建議修正為：新竹縣竹北濱海鳳山溪水月意象景觀橋新建暨環境營造</t>
    <phoneticPr fontId="1" type="noConversion"/>
  </si>
  <si>
    <t>親水公園周邊景觀營造</t>
    <phoneticPr fontId="1" type="noConversion"/>
  </si>
  <si>
    <t>竹溪水環境改善計畫第二期-體育園區人行步道等</t>
    <phoneticPr fontId="1" type="noConversion"/>
  </si>
  <si>
    <r>
      <t xml:space="preserve">後續年度
</t>
    </r>
    <r>
      <rPr>
        <sz val="10"/>
        <color theme="1"/>
        <rFont val="標楷體"/>
        <family val="4"/>
        <charset val="136"/>
      </rPr>
      <t>(108~110年)</t>
    </r>
    <phoneticPr fontId="1" type="noConversion"/>
  </si>
  <si>
    <t>對應部會</t>
    <phoneticPr fontId="1" type="noConversion"/>
  </si>
  <si>
    <t>同意核列，案名建議修正為：大漢溪右岸串連三峽河左岸休憩廊道營造</t>
  </si>
  <si>
    <t>同意核列，案名建議修正為：大漢溪左岸鳶山堰上游段休憩廊道營造</t>
  </si>
  <si>
    <t>同意核列</t>
  </si>
  <si>
    <t>評比偏低且衡量本計畫預算額度，本案暫緩核列，建議完成整體性規劃後於下批次提報。</t>
  </si>
  <si>
    <t>同意核列，案名建議修正為：桃園市南崁溪經國二號橋上游至大檜溪橋下游護岸整建暨水域營造(含休憩廊道串連)</t>
  </si>
  <si>
    <t>1.評比偏低且衡量本計畫預算額度，本案暫緩核列，建議完成整體性規劃後於下批次提報。
2.本計畫僅可補助環境營造費用，其餘涉漁港周邊設施改善不列入補助範疇。
3.案名建議修正為：第一期水環境營造</t>
  </si>
  <si>
    <t>1.評比偏低且衡量本計畫預算額度，本案暫緩核列，建議完成整體性規劃後於下批次提報。
2.本計畫僅可補助環境營造費用，其餘涉漁港周邊設施改善不列入補助範疇。
3.案名建議修正為：第二期水環境營造</t>
  </si>
  <si>
    <t>1.同意核列
2.案名建議修正為：苗栗縣大安溪生態景觀改善。</t>
  </si>
  <si>
    <t>1.同意核列。
2.案名建議修正為：中港溪東興堤岸環境營造。</t>
  </si>
  <si>
    <t>本案經彰化縣政府會中確認可於106年底完成發包，同意核列。</t>
  </si>
  <si>
    <t>1.同意核列
2.案名建議修正為：親水公園周邊景觀營造</t>
  </si>
  <si>
    <t>1.同意核列。
2.本案係辦理安平水域環境改善，考量涉及安平再生水後續利用及與南科用水招商之國家重大政策密切相關，請加速趕辦避免影響推動時程。</t>
  </si>
  <si>
    <t>同意核列，案名建議修正為：愛河水質改善計畫-南北大溝改善工程</t>
  </si>
  <si>
    <t>同意核列，案名建議修正為：愛河沿線週邊水環境計畫-污水閘門更新</t>
  </si>
  <si>
    <t>同意核列，案名建議修正為：愛河沿線週邊水環境計畫-截流站景觀再造</t>
  </si>
  <si>
    <t>1.同意核列。
2.案名建議修正為：鳳山溪都市水環境營造計畫-民安橋下游左右岸生態緩坡營造。</t>
  </si>
  <si>
    <t>1.同意核列。
2.案名建議修正為：安農溪第一期河道環境改善。</t>
  </si>
  <si>
    <t>1.同意核列。
2.案名建議修正為：月眉排水第二期水道環境改善。</t>
  </si>
  <si>
    <t>1.同意核列。
2.本案經會前會建議改列水利署補助。</t>
  </si>
  <si>
    <t>1.同意核列。
2.本案經會前會討論，工程名稱加註新店地區，後續滾動檢討實需。</t>
    <phoneticPr fontId="1" type="noConversion"/>
  </si>
  <si>
    <t>本案經環保署於會前會議確認不屬該署水環境補助範圍，請再依實需檢討功能性及其目標後，研議於其他批次提報。</t>
    <phoneticPr fontId="1" type="noConversion"/>
  </si>
  <si>
    <t>同意核列，後續滾動檢討實需。</t>
    <phoneticPr fontId="1" type="noConversion"/>
  </si>
  <si>
    <t>同意核列。</t>
    <phoneticPr fontId="1" type="noConversion"/>
  </si>
  <si>
    <t>本案未能於106年底前發包，請改納其他批次提報，且因涉水質礫間處理，請改列環保署補助。</t>
    <phoneticPr fontId="1" type="noConversion"/>
  </si>
  <si>
    <t>1.同意核列。
2.本案係辦理安平水域環境改善，考量涉及安平再生水後續利用及與南科用水招商之國家重大政策密切相關，請加速趕辦避免影響推動時程。</t>
    <phoneticPr fontId="1" type="noConversion"/>
  </si>
  <si>
    <t>同意核列，並經台南市政府修正工程名稱為：運河周邊老舊管線檢視及更新</t>
    <phoneticPr fontId="1" type="noConversion"/>
  </si>
  <si>
    <t>1.同意核列。
2.本案於會前會議經營建署確認建議增列。</t>
    <phoneticPr fontId="1" type="noConversion"/>
  </si>
  <si>
    <t>1.同意核列。
2.本案經洽高雄市府評估，扣除老舊汰換部分，中央補助經費需求1億元，可於106年底前發包。</t>
    <phoneticPr fontId="1" type="noConversion"/>
  </si>
  <si>
    <t>本案未能於106年底前發包，請改納其他批次提報。</t>
    <phoneticPr fontId="1" type="noConversion"/>
  </si>
  <si>
    <t>1.同意核列。
2.本案於會前會議經營建署建議提納。</t>
    <phoneticPr fontId="1" type="noConversion"/>
  </si>
  <si>
    <t>本案經新北市政府會中確認可於106年底完成發包，同意核列。</t>
    <phoneticPr fontId="1" type="noConversion"/>
  </si>
  <si>
    <t>本案經高雄市政府會中確認可於106年底完成發包，同意核列。</t>
    <phoneticPr fontId="1" type="noConversion"/>
  </si>
  <si>
    <t>中央補助經費
(單位：千元)</t>
    <phoneticPr fontId="1" type="noConversion"/>
  </si>
  <si>
    <t>106~107年</t>
    <phoneticPr fontId="1" type="noConversion"/>
  </si>
  <si>
    <t>「全國水環境改善計畫」—第一批次核定案件明細表</t>
    <phoneticPr fontId="1" type="noConversion"/>
  </si>
  <si>
    <t>烈嶼清遠湖水環境改善(第一期)</t>
    <phoneticPr fontId="1" type="noConversion"/>
  </si>
  <si>
    <t>烈嶼清遠湖水環境改善計畫</t>
    <phoneticPr fontId="1" type="noConversion"/>
  </si>
  <si>
    <t>金沙溪流域水環境改善(第一期)</t>
    <phoneticPr fontId="1" type="noConversion"/>
  </si>
  <si>
    <t>烈嶼清遠湖水環境改善(第二期)</t>
    <phoneticPr fontId="1" type="noConversion"/>
  </si>
  <si>
    <t>浚仔溝流域水環境營造</t>
    <phoneticPr fontId="1" type="noConversion"/>
  </si>
  <si>
    <t xml:space="preserve">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</si>
</sst>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
    <numFmt numFmtId="179" formatCode="0.0_);[Red]\(0.0\)"/>
  </numFmts>
  <fonts count="13" x14ac:knownFonts="1">
    <font>
      <sz val="12"/>
      <color theme="1"/>
      <name val="新細明體"/>
      <family val="2"/>
      <charset val="136"/>
      <scheme val="minor"/>
    </font>
    <font>
      <sz val="9"/>
      <name val="新細明體"/>
      <family val="2"/>
      <charset val="136"/>
      <scheme val="minor"/>
    </font>
    <font>
      <sz val="12"/>
      <color theme="1"/>
      <name val="標楷體"/>
      <family val="4"/>
      <charset val="136"/>
    </font>
    <font>
      <b/>
      <sz val="16"/>
      <color theme="1"/>
      <name val="標楷體"/>
      <family val="4"/>
      <charset val="136"/>
    </font>
    <font>
      <sz val="8"/>
      <color theme="1"/>
      <name val="標楷體"/>
      <family val="4"/>
      <charset val="136"/>
    </font>
    <font>
      <sz val="14"/>
      <color theme="1"/>
      <name val="標楷體"/>
      <family val="4"/>
      <charset val="136"/>
    </font>
    <font>
      <b/>
      <sz val="14"/>
      <color theme="1"/>
      <name val="標楷體"/>
      <family val="4"/>
      <charset val="136"/>
    </font>
    <font>
      <sz val="12"/>
      <name val="標楷體"/>
      <family val="4"/>
      <charset val="136"/>
    </font>
    <font>
      <b/>
      <sz val="24"/>
      <color theme="1"/>
      <name val="標楷體"/>
      <family val="4"/>
      <charset val="136"/>
    </font>
    <font>
      <sz val="20"/>
      <color theme="1"/>
      <name val="Wingdings"/>
      <charset val="2"/>
    </font>
    <font>
      <b/>
      <sz val="14"/>
      <name val="標楷體"/>
      <family val="4"/>
      <charset val="136"/>
    </font>
    <font>
      <sz val="10"/>
      <color theme="1"/>
      <name val="標楷體"/>
      <family val="4"/>
      <charset val="136"/>
    </font>
    <font>
      <sz val="12"/>
      <color theme="0"/>
      <name val="標楷體"/>
      <family val="4"/>
      <charset val="136"/>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6" fontId="2" fillId="0" borderId="1" xfId="0" applyNumberFormat="1" applyFont="1" applyBorder="1" applyAlignment="1">
      <alignment horizontal="right" vertical="center" shrinkToFit="1"/>
    </xf>
    <xf numFmtId="177" fontId="2" fillId="0" borderId="1" xfId="0" applyNumberFormat="1" applyFont="1" applyBorder="1" applyAlignment="1">
      <alignment vertical="center"/>
    </xf>
    <xf numFmtId="177" fontId="2" fillId="0" borderId="1" xfId="0" applyNumberFormat="1" applyFont="1" applyBorder="1">
      <alignment vertical="center"/>
    </xf>
    <xf numFmtId="0" fontId="4"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176" fontId="2" fillId="2" borderId="1" xfId="0" applyNumberFormat="1" applyFont="1" applyFill="1" applyBorder="1" applyAlignment="1">
      <alignment horizontal="right" vertical="center" shrinkToFit="1"/>
    </xf>
    <xf numFmtId="176" fontId="2" fillId="3" borderId="1" xfId="0" applyNumberFormat="1" applyFont="1" applyFill="1" applyBorder="1" applyAlignment="1">
      <alignment horizontal="right" vertical="center" shrinkToFit="1"/>
    </xf>
    <xf numFmtId="176" fontId="2" fillId="4" borderId="1" xfId="0" applyNumberFormat="1" applyFont="1" applyFill="1" applyBorder="1" applyAlignment="1">
      <alignment horizontal="right" vertical="center" shrinkToFit="1"/>
    </xf>
    <xf numFmtId="0" fontId="2" fillId="0" borderId="0" xfId="0" applyFont="1" applyAlignment="1">
      <alignment horizontal="center" vertical="center"/>
    </xf>
    <xf numFmtId="0" fontId="4" fillId="0" borderId="1" xfId="0" applyFont="1" applyFill="1" applyBorder="1" applyAlignment="1">
      <alignment vertical="center" wrapText="1"/>
    </xf>
    <xf numFmtId="0" fontId="2" fillId="0" borderId="1" xfId="0" applyFont="1" applyFill="1" applyBorder="1" applyAlignment="1">
      <alignment horizontal="center" vertical="center"/>
    </xf>
    <xf numFmtId="178" fontId="2" fillId="0" borderId="1" xfId="0" applyNumberFormat="1" applyFont="1" applyBorder="1">
      <alignment vertical="center"/>
    </xf>
    <xf numFmtId="0" fontId="7" fillId="0" borderId="1" xfId="0" applyFont="1" applyFill="1" applyBorder="1" applyAlignment="1">
      <alignmen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vertical="center" wrapText="1"/>
    </xf>
    <xf numFmtId="0" fontId="9" fillId="0" borderId="1" xfId="0" applyFont="1" applyBorder="1" applyAlignment="1">
      <alignment horizontal="center" vertical="center"/>
    </xf>
    <xf numFmtId="0" fontId="6" fillId="0" borderId="0" xfId="0" applyFont="1" applyAlignment="1">
      <alignment horizontal="center"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179" fontId="2" fillId="0" borderId="1" xfId="0" applyNumberFormat="1" applyFont="1" applyBorder="1">
      <alignment vertical="center"/>
    </xf>
    <xf numFmtId="0" fontId="2" fillId="2" borderId="1" xfId="0" applyFont="1" applyFill="1" applyBorder="1" applyAlignment="1">
      <alignment horizontal="center" vertical="center"/>
    </xf>
    <xf numFmtId="178" fontId="2" fillId="2" borderId="1" xfId="0" applyNumberFormat="1" applyFont="1" applyFill="1" applyBorder="1">
      <alignment vertical="center"/>
    </xf>
    <xf numFmtId="0" fontId="2" fillId="2" borderId="1" xfId="0" applyFont="1" applyFill="1" applyBorder="1">
      <alignment vertical="center"/>
    </xf>
    <xf numFmtId="0" fontId="4" fillId="2" borderId="1" xfId="0" applyFont="1" applyFill="1" applyBorder="1" applyAlignment="1">
      <alignment vertical="center" wrapText="1"/>
    </xf>
    <xf numFmtId="176" fontId="2" fillId="0" borderId="1" xfId="0" applyNumberFormat="1" applyFont="1" applyFill="1" applyBorder="1" applyAlignment="1">
      <alignment horizontal="right" vertical="center" shrinkToFit="1"/>
    </xf>
    <xf numFmtId="0" fontId="10" fillId="0" borderId="6" xfId="0" applyFont="1" applyBorder="1" applyAlignment="1">
      <alignment vertical="center"/>
    </xf>
    <xf numFmtId="0" fontId="6" fillId="0" borderId="6" xfId="0" applyFont="1" applyBorder="1" applyAlignment="1">
      <alignment vertical="center"/>
    </xf>
    <xf numFmtId="0" fontId="7" fillId="0" borderId="1" xfId="0" applyFont="1" applyBorder="1" applyAlignment="1">
      <alignment vertical="center" wrapText="1"/>
    </xf>
    <xf numFmtId="178" fontId="2" fillId="0" borderId="1" xfId="0" applyNumberFormat="1" applyFont="1" applyBorder="1" applyAlignment="1">
      <alignment horizontal="right" vertical="center" shrinkToFit="1"/>
    </xf>
    <xf numFmtId="178" fontId="2" fillId="4"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right" vertical="center" shrinkToFit="1"/>
    </xf>
    <xf numFmtId="0" fontId="2" fillId="0" borderId="6" xfId="0" applyFont="1" applyBorder="1" applyAlignment="1">
      <alignment horizontal="center" vertical="center"/>
    </xf>
    <xf numFmtId="0" fontId="10"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12" fillId="0" borderId="0" xfId="0" applyFont="1">
      <alignment vertical="center"/>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10" fillId="0" borderId="1" xfId="0" applyFont="1" applyBorder="1" applyAlignment="1">
      <alignment horizontal="center" vertical="center"/>
    </xf>
    <xf numFmtId="0" fontId="2" fillId="0" borderId="1" xfId="0" applyFont="1" applyBorder="1" applyAlignment="1">
      <alignment horizontal="left"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2" fillId="0" borderId="5"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0" fillId="0" borderId="5"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xf>
    <xf numFmtId="0" fontId="2" fillId="0" borderId="1" xfId="0" applyFont="1" applyBorder="1" applyAlignment="1">
      <alignment horizontal="center" vertical="center"/>
    </xf>
    <xf numFmtId="0" fontId="5" fillId="5"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tabSelected="1" zoomScale="70" zoomScaleNormal="70" workbookViewId="0">
      <pane ySplit="4" topLeftCell="A5" activePane="bottomLeft" state="frozen"/>
      <selection pane="bottomLeft" activeCell="N214" sqref="N214"/>
    </sheetView>
  </sheetViews>
  <sheetFormatPr defaultColWidth="8.88671875" defaultRowHeight="19.8" x14ac:dyDescent="0.3"/>
  <cols>
    <col min="1" max="1" width="8.77734375" style="16" customWidth="1"/>
    <col min="2" max="2" width="8.77734375" style="26" customWidth="1"/>
    <col min="3" max="3" width="35" style="23" customWidth="1"/>
    <col min="4" max="4" width="30.44140625" style="1" customWidth="1"/>
    <col min="5" max="5" width="13.77734375" style="1" customWidth="1"/>
    <col min="6" max="7" width="9.6640625" style="1" hidden="1" customWidth="1"/>
    <col min="8" max="8" width="20.77734375" style="1" customWidth="1"/>
    <col min="9" max="9" width="9.6640625" style="1" hidden="1" customWidth="1"/>
    <col min="10" max="10" width="12.6640625" style="1" hidden="1" customWidth="1"/>
    <col min="11" max="12" width="8.33203125" style="1" hidden="1" customWidth="1"/>
    <col min="13" max="14" width="12.6640625" style="1" customWidth="1"/>
    <col min="15" max="15" width="8.77734375" style="1" hidden="1" customWidth="1"/>
    <col min="16" max="16" width="6.77734375" style="1" hidden="1" customWidth="1"/>
    <col min="17" max="17" width="8.77734375" style="16" customWidth="1"/>
    <col min="18" max="18" width="18.21875" style="11" customWidth="1"/>
    <col min="19" max="16384" width="8.88671875" style="1"/>
  </cols>
  <sheetData>
    <row r="1" spans="1:18" ht="28.2" customHeight="1" x14ac:dyDescent="0.3">
      <c r="A1" s="61" t="s">
        <v>404</v>
      </c>
      <c r="B1" s="61"/>
      <c r="C1" s="61"/>
      <c r="D1" s="61"/>
      <c r="E1" s="61"/>
      <c r="F1" s="61"/>
      <c r="G1" s="61"/>
      <c r="H1" s="61"/>
      <c r="I1" s="61"/>
      <c r="J1" s="61"/>
      <c r="K1" s="61"/>
      <c r="L1" s="61"/>
      <c r="M1" s="61"/>
      <c r="N1" s="61"/>
      <c r="O1" s="61"/>
      <c r="P1" s="61"/>
      <c r="Q1" s="61"/>
      <c r="R1" s="61"/>
    </row>
    <row r="2" spans="1:18" ht="19.95" customHeight="1" x14ac:dyDescent="0.3">
      <c r="A2" s="62"/>
      <c r="B2" s="62"/>
      <c r="C2" s="62"/>
      <c r="D2" s="62"/>
      <c r="E2" s="62"/>
      <c r="F2" s="62"/>
      <c r="G2" s="62"/>
      <c r="H2" s="62"/>
      <c r="I2" s="62"/>
      <c r="J2" s="62"/>
      <c r="K2" s="62"/>
      <c r="L2" s="62"/>
      <c r="M2" s="62"/>
      <c r="N2" s="62"/>
      <c r="O2" s="62"/>
      <c r="P2" s="62"/>
      <c r="Q2" s="62"/>
      <c r="R2" s="62"/>
    </row>
    <row r="3" spans="1:18" ht="40.200000000000003" customHeight="1" x14ac:dyDescent="0.3">
      <c r="A3" s="68" t="s">
        <v>65</v>
      </c>
      <c r="B3" s="63" t="s">
        <v>7</v>
      </c>
      <c r="C3" s="63" t="s">
        <v>6</v>
      </c>
      <c r="D3" s="63" t="s">
        <v>5</v>
      </c>
      <c r="E3" s="63" t="s">
        <v>369</v>
      </c>
      <c r="F3" s="65" t="s">
        <v>402</v>
      </c>
      <c r="G3" s="66"/>
      <c r="H3" s="66"/>
      <c r="I3" s="66"/>
      <c r="J3" s="66"/>
      <c r="K3" s="66"/>
      <c r="L3" s="66"/>
      <c r="M3" s="66"/>
      <c r="N3" s="66"/>
      <c r="O3" s="63" t="s">
        <v>10</v>
      </c>
      <c r="P3" s="63" t="s">
        <v>11</v>
      </c>
      <c r="Q3" s="63" t="s">
        <v>140</v>
      </c>
      <c r="R3" s="63" t="s">
        <v>139</v>
      </c>
    </row>
    <row r="4" spans="1:18" ht="40.200000000000003" customHeight="1" x14ac:dyDescent="0.3">
      <c r="A4" s="68"/>
      <c r="B4" s="64"/>
      <c r="C4" s="64"/>
      <c r="D4" s="64"/>
      <c r="E4" s="64"/>
      <c r="F4" s="27" t="s">
        <v>0</v>
      </c>
      <c r="G4" s="27" t="s">
        <v>1</v>
      </c>
      <c r="H4" s="28" t="s">
        <v>403</v>
      </c>
      <c r="I4" s="27" t="s">
        <v>2</v>
      </c>
      <c r="J4" s="28" t="s">
        <v>160</v>
      </c>
      <c r="K4" s="27" t="s">
        <v>3</v>
      </c>
      <c r="L4" s="27" t="s">
        <v>4</v>
      </c>
      <c r="M4" s="28" t="s">
        <v>368</v>
      </c>
      <c r="N4" s="28" t="s">
        <v>8</v>
      </c>
      <c r="O4" s="64"/>
      <c r="P4" s="64"/>
      <c r="Q4" s="64"/>
      <c r="R4" s="64"/>
    </row>
    <row r="5" spans="1:18" ht="79.95" hidden="1" customHeight="1" x14ac:dyDescent="0.25">
      <c r="A5" s="12">
        <v>1</v>
      </c>
      <c r="B5" s="59" t="s">
        <v>30</v>
      </c>
      <c r="C5" s="54" t="s">
        <v>29</v>
      </c>
      <c r="D5" s="6" t="s">
        <v>195</v>
      </c>
      <c r="E5" s="4" t="s">
        <v>23</v>
      </c>
      <c r="F5" s="7">
        <v>3500</v>
      </c>
      <c r="G5" s="14">
        <f>220500*40%</f>
        <v>88200</v>
      </c>
      <c r="H5" s="7">
        <f t="shared" ref="H5:H70" si="0">SUM(F5:G5)</f>
        <v>91700</v>
      </c>
      <c r="I5" s="14">
        <f>140000+220500*60%</f>
        <v>272300</v>
      </c>
      <c r="J5" s="7">
        <f t="shared" ref="J5:J37" si="1">SUM(F5:G5,I5)</f>
        <v>364000</v>
      </c>
      <c r="K5" s="7">
        <v>0</v>
      </c>
      <c r="L5" s="7">
        <v>0</v>
      </c>
      <c r="M5" s="7">
        <f t="shared" ref="M5:M37" si="2">I5+K5+L5</f>
        <v>272300</v>
      </c>
      <c r="N5" s="7">
        <f t="shared" ref="N5:N37" si="3">SUM(F5,G5,I5,K5,L5)</f>
        <v>364000</v>
      </c>
      <c r="O5" s="8">
        <v>89</v>
      </c>
      <c r="P5" s="3"/>
      <c r="Q5" s="25" t="s">
        <v>142</v>
      </c>
      <c r="R5" s="10" t="s">
        <v>400</v>
      </c>
    </row>
    <row r="6" spans="1:18" ht="79.95" hidden="1" customHeight="1" x14ac:dyDescent="0.25">
      <c r="A6" s="12">
        <v>2</v>
      </c>
      <c r="B6" s="52"/>
      <c r="C6" s="48"/>
      <c r="D6" s="20" t="s">
        <v>196</v>
      </c>
      <c r="E6" s="12" t="s">
        <v>31</v>
      </c>
      <c r="F6" s="7">
        <v>8034</v>
      </c>
      <c r="G6" s="7">
        <v>222902</v>
      </c>
      <c r="H6" s="7">
        <f t="shared" si="0"/>
        <v>230936</v>
      </c>
      <c r="I6" s="7">
        <v>78350</v>
      </c>
      <c r="J6" s="7">
        <f t="shared" si="1"/>
        <v>309286</v>
      </c>
      <c r="K6" s="13">
        <v>0</v>
      </c>
      <c r="L6" s="13">
        <v>0</v>
      </c>
      <c r="M6" s="7">
        <f t="shared" si="2"/>
        <v>78350</v>
      </c>
      <c r="N6" s="7">
        <f t="shared" si="3"/>
        <v>309286</v>
      </c>
      <c r="O6" s="8">
        <v>89</v>
      </c>
      <c r="P6" s="3"/>
      <c r="Q6" s="25" t="s">
        <v>142</v>
      </c>
      <c r="R6" s="17" t="s">
        <v>389</v>
      </c>
    </row>
    <row r="7" spans="1:18" ht="79.95" hidden="1" customHeight="1" x14ac:dyDescent="0.25">
      <c r="A7" s="12">
        <v>3</v>
      </c>
      <c r="B7" s="52"/>
      <c r="C7" s="49"/>
      <c r="D7" s="6" t="s">
        <v>197</v>
      </c>
      <c r="E7" s="12" t="s">
        <v>72</v>
      </c>
      <c r="F7" s="7"/>
      <c r="G7" s="7"/>
      <c r="H7" s="40">
        <f t="shared" si="0"/>
        <v>0</v>
      </c>
      <c r="I7" s="40"/>
      <c r="J7" s="40">
        <f t="shared" si="1"/>
        <v>0</v>
      </c>
      <c r="K7" s="40"/>
      <c r="L7" s="40"/>
      <c r="M7" s="40">
        <f t="shared" si="2"/>
        <v>0</v>
      </c>
      <c r="N7" s="40">
        <f t="shared" si="3"/>
        <v>0</v>
      </c>
      <c r="O7" s="19">
        <v>0</v>
      </c>
      <c r="P7" s="2"/>
      <c r="Q7" s="12"/>
      <c r="R7" s="10" t="s">
        <v>217</v>
      </c>
    </row>
    <row r="8" spans="1:18" ht="79.95" hidden="1" customHeight="1" x14ac:dyDescent="0.25">
      <c r="A8" s="12">
        <v>4</v>
      </c>
      <c r="B8" s="52"/>
      <c r="C8" s="54" t="s">
        <v>32</v>
      </c>
      <c r="D8" s="6" t="s">
        <v>351</v>
      </c>
      <c r="E8" s="12" t="s">
        <v>23</v>
      </c>
      <c r="F8" s="7">
        <v>10500</v>
      </c>
      <c r="G8" s="14">
        <f>14000*40%</f>
        <v>5600</v>
      </c>
      <c r="H8" s="7">
        <f t="shared" si="0"/>
        <v>16100</v>
      </c>
      <c r="I8" s="14">
        <f>14000+14000*60%</f>
        <v>22400</v>
      </c>
      <c r="J8" s="7">
        <f t="shared" si="1"/>
        <v>38500</v>
      </c>
      <c r="K8" s="7">
        <v>7000</v>
      </c>
      <c r="L8" s="7">
        <v>0</v>
      </c>
      <c r="M8" s="7">
        <f t="shared" si="2"/>
        <v>29400</v>
      </c>
      <c r="N8" s="7">
        <f t="shared" si="3"/>
        <v>45500</v>
      </c>
      <c r="O8" s="8">
        <v>78</v>
      </c>
      <c r="P8" s="3"/>
      <c r="Q8" s="25" t="s">
        <v>142</v>
      </c>
      <c r="R8" s="10" t="s">
        <v>370</v>
      </c>
    </row>
    <row r="9" spans="1:18" ht="79.95" hidden="1" customHeight="1" x14ac:dyDescent="0.25">
      <c r="A9" s="12">
        <v>5</v>
      </c>
      <c r="B9" s="52"/>
      <c r="C9" s="48"/>
      <c r="D9" s="6" t="s">
        <v>352</v>
      </c>
      <c r="E9" s="12" t="s">
        <v>23</v>
      </c>
      <c r="F9" s="7">
        <v>0</v>
      </c>
      <c r="G9" s="15">
        <f>14000*90%</f>
        <v>12600</v>
      </c>
      <c r="H9" s="7">
        <f t="shared" si="0"/>
        <v>12600</v>
      </c>
      <c r="I9" s="15">
        <f>14000*10%</f>
        <v>1400</v>
      </c>
      <c r="J9" s="7">
        <f t="shared" si="1"/>
        <v>14000</v>
      </c>
      <c r="K9" s="7">
        <v>0</v>
      </c>
      <c r="L9" s="7">
        <v>0</v>
      </c>
      <c r="M9" s="7">
        <f t="shared" si="2"/>
        <v>1400</v>
      </c>
      <c r="N9" s="7">
        <f t="shared" si="3"/>
        <v>14000</v>
      </c>
      <c r="O9" s="8">
        <v>78</v>
      </c>
      <c r="P9" s="3"/>
      <c r="Q9" s="25" t="s">
        <v>142</v>
      </c>
      <c r="R9" s="10" t="s">
        <v>371</v>
      </c>
    </row>
    <row r="10" spans="1:18" ht="79.95" hidden="1" customHeight="1" x14ac:dyDescent="0.25">
      <c r="A10" s="12">
        <v>6</v>
      </c>
      <c r="B10" s="52"/>
      <c r="C10" s="48"/>
      <c r="D10" s="6" t="s">
        <v>198</v>
      </c>
      <c r="E10" s="4" t="s">
        <v>23</v>
      </c>
      <c r="F10" s="7">
        <v>0</v>
      </c>
      <c r="G10" s="14">
        <f>5250*40%</f>
        <v>2100</v>
      </c>
      <c r="H10" s="7">
        <f t="shared" si="0"/>
        <v>2100</v>
      </c>
      <c r="I10" s="14">
        <f>15750+5250*60%</f>
        <v>18900</v>
      </c>
      <c r="J10" s="7">
        <f t="shared" si="1"/>
        <v>21000</v>
      </c>
      <c r="K10" s="7">
        <v>0</v>
      </c>
      <c r="L10" s="7">
        <v>0</v>
      </c>
      <c r="M10" s="7">
        <f t="shared" si="2"/>
        <v>18900</v>
      </c>
      <c r="N10" s="7">
        <f t="shared" si="3"/>
        <v>21000</v>
      </c>
      <c r="O10" s="8">
        <v>78</v>
      </c>
      <c r="P10" s="3"/>
      <c r="Q10" s="25" t="s">
        <v>142</v>
      </c>
      <c r="R10" s="10" t="s">
        <v>372</v>
      </c>
    </row>
    <row r="11" spans="1:18" ht="79.95" hidden="1" customHeight="1" x14ac:dyDescent="0.25">
      <c r="A11" s="12">
        <v>7</v>
      </c>
      <c r="B11" s="52"/>
      <c r="C11" s="49"/>
      <c r="D11" s="6" t="s">
        <v>199</v>
      </c>
      <c r="E11" s="4" t="s">
        <v>31</v>
      </c>
      <c r="F11" s="7">
        <v>55858</v>
      </c>
      <c r="G11" s="7">
        <v>143611</v>
      </c>
      <c r="H11" s="7">
        <f t="shared" si="0"/>
        <v>199469</v>
      </c>
      <c r="I11" s="7">
        <v>194935</v>
      </c>
      <c r="J11" s="7">
        <f t="shared" si="1"/>
        <v>394404</v>
      </c>
      <c r="K11" s="13">
        <v>0</v>
      </c>
      <c r="L11" s="13">
        <v>0</v>
      </c>
      <c r="M11" s="7">
        <f t="shared" si="2"/>
        <v>194935</v>
      </c>
      <c r="N11" s="7">
        <f t="shared" si="3"/>
        <v>394404</v>
      </c>
      <c r="O11" s="8">
        <v>78</v>
      </c>
      <c r="P11" s="3"/>
      <c r="Q11" s="25" t="s">
        <v>142</v>
      </c>
      <c r="R11" s="17" t="s">
        <v>391</v>
      </c>
    </row>
    <row r="12" spans="1:18" ht="79.95" hidden="1" customHeight="1" x14ac:dyDescent="0.25">
      <c r="A12" s="12">
        <v>8</v>
      </c>
      <c r="B12" s="53"/>
      <c r="C12" s="6" t="s">
        <v>131</v>
      </c>
      <c r="D12" s="6" t="s">
        <v>200</v>
      </c>
      <c r="E12" s="4" t="s">
        <v>27</v>
      </c>
      <c r="F12" s="7">
        <v>140</v>
      </c>
      <c r="G12" s="7">
        <v>560</v>
      </c>
      <c r="H12" s="7">
        <f t="shared" si="0"/>
        <v>700</v>
      </c>
      <c r="I12" s="7">
        <v>0</v>
      </c>
      <c r="J12" s="7">
        <f t="shared" si="1"/>
        <v>700</v>
      </c>
      <c r="K12" s="7">
        <v>0</v>
      </c>
      <c r="L12" s="7">
        <v>0</v>
      </c>
      <c r="M12" s="7">
        <f t="shared" si="2"/>
        <v>0</v>
      </c>
      <c r="N12" s="7">
        <f t="shared" si="3"/>
        <v>700</v>
      </c>
      <c r="O12" s="8">
        <v>67</v>
      </c>
      <c r="P12" s="3"/>
      <c r="Q12" s="25" t="s">
        <v>142</v>
      </c>
      <c r="R12" s="10" t="s">
        <v>372</v>
      </c>
    </row>
    <row r="13" spans="1:18" ht="79.95" hidden="1" customHeight="1" x14ac:dyDescent="0.25">
      <c r="A13" s="12">
        <v>9</v>
      </c>
      <c r="B13" s="59" t="s">
        <v>30</v>
      </c>
      <c r="C13" s="54" t="s">
        <v>132</v>
      </c>
      <c r="D13" s="6" t="s">
        <v>201</v>
      </c>
      <c r="E13" s="4" t="s">
        <v>27</v>
      </c>
      <c r="F13" s="7">
        <v>700</v>
      </c>
      <c r="G13" s="7">
        <v>2800</v>
      </c>
      <c r="H13" s="7">
        <f t="shared" si="0"/>
        <v>3500</v>
      </c>
      <c r="I13" s="7">
        <v>0</v>
      </c>
      <c r="J13" s="7">
        <f t="shared" si="1"/>
        <v>3500</v>
      </c>
      <c r="K13" s="7">
        <v>0</v>
      </c>
      <c r="L13" s="7">
        <v>0</v>
      </c>
      <c r="M13" s="7">
        <f t="shared" si="2"/>
        <v>0</v>
      </c>
      <c r="N13" s="7">
        <f t="shared" si="3"/>
        <v>3500</v>
      </c>
      <c r="O13" s="8">
        <v>67</v>
      </c>
      <c r="P13" s="3"/>
      <c r="Q13" s="25" t="s">
        <v>142</v>
      </c>
      <c r="R13" s="10" t="s">
        <v>372</v>
      </c>
    </row>
    <row r="14" spans="1:18" ht="79.95" hidden="1" customHeight="1" x14ac:dyDescent="0.25">
      <c r="A14" s="12">
        <v>10</v>
      </c>
      <c r="B14" s="52"/>
      <c r="C14" s="48"/>
      <c r="D14" s="6" t="s">
        <v>202</v>
      </c>
      <c r="E14" s="4" t="s">
        <v>27</v>
      </c>
      <c r="F14" s="7">
        <v>1260</v>
      </c>
      <c r="G14" s="7">
        <v>5040</v>
      </c>
      <c r="H14" s="7">
        <f t="shared" si="0"/>
        <v>6300</v>
      </c>
      <c r="I14" s="7">
        <v>0</v>
      </c>
      <c r="J14" s="7">
        <f t="shared" si="1"/>
        <v>6300</v>
      </c>
      <c r="K14" s="7">
        <v>0</v>
      </c>
      <c r="L14" s="7">
        <v>0</v>
      </c>
      <c r="M14" s="7">
        <f t="shared" si="2"/>
        <v>0</v>
      </c>
      <c r="N14" s="7">
        <f t="shared" si="3"/>
        <v>6300</v>
      </c>
      <c r="O14" s="8">
        <v>67</v>
      </c>
      <c r="P14" s="3"/>
      <c r="Q14" s="25" t="s">
        <v>142</v>
      </c>
      <c r="R14" s="10" t="s">
        <v>372</v>
      </c>
    </row>
    <row r="15" spans="1:18" ht="79.95" hidden="1" customHeight="1" x14ac:dyDescent="0.25">
      <c r="A15" s="12">
        <v>11</v>
      </c>
      <c r="B15" s="52"/>
      <c r="C15" s="48"/>
      <c r="D15" s="6" t="s">
        <v>87</v>
      </c>
      <c r="E15" s="12" t="s">
        <v>82</v>
      </c>
      <c r="F15" s="7"/>
      <c r="G15" s="7"/>
      <c r="H15" s="40">
        <f t="shared" si="0"/>
        <v>0</v>
      </c>
      <c r="I15" s="40"/>
      <c r="J15" s="40">
        <f t="shared" si="1"/>
        <v>0</v>
      </c>
      <c r="K15" s="40"/>
      <c r="L15" s="40"/>
      <c r="M15" s="40">
        <f t="shared" si="2"/>
        <v>0</v>
      </c>
      <c r="N15" s="40">
        <f t="shared" si="3"/>
        <v>0</v>
      </c>
      <c r="O15" s="19">
        <v>0</v>
      </c>
      <c r="P15" s="2"/>
      <c r="Q15" s="12"/>
      <c r="R15" s="10" t="s">
        <v>88</v>
      </c>
    </row>
    <row r="16" spans="1:18" ht="79.95" hidden="1" customHeight="1" x14ac:dyDescent="0.25">
      <c r="A16" s="12">
        <v>12</v>
      </c>
      <c r="B16" s="52"/>
      <c r="C16" s="49"/>
      <c r="D16" s="6" t="s">
        <v>203</v>
      </c>
      <c r="E16" s="4" t="s">
        <v>82</v>
      </c>
      <c r="F16" s="7"/>
      <c r="G16" s="7"/>
      <c r="H16" s="40">
        <f t="shared" si="0"/>
        <v>0</v>
      </c>
      <c r="I16" s="40"/>
      <c r="J16" s="40">
        <f t="shared" si="1"/>
        <v>0</v>
      </c>
      <c r="K16" s="40"/>
      <c r="L16" s="40"/>
      <c r="M16" s="40">
        <f t="shared" si="2"/>
        <v>0</v>
      </c>
      <c r="N16" s="40">
        <f t="shared" si="3"/>
        <v>0</v>
      </c>
      <c r="O16" s="19">
        <v>0</v>
      </c>
      <c r="P16" s="2"/>
      <c r="Q16" s="12"/>
      <c r="R16" s="10" t="s">
        <v>218</v>
      </c>
    </row>
    <row r="17" spans="1:18" ht="79.95" hidden="1" customHeight="1" x14ac:dyDescent="0.25">
      <c r="A17" s="12">
        <v>13</v>
      </c>
      <c r="B17" s="52"/>
      <c r="C17" s="54" t="s">
        <v>33</v>
      </c>
      <c r="D17" s="6" t="s">
        <v>204</v>
      </c>
      <c r="E17" s="4" t="s">
        <v>23</v>
      </c>
      <c r="F17" s="7"/>
      <c r="G17" s="15"/>
      <c r="H17" s="40">
        <f t="shared" si="0"/>
        <v>0</v>
      </c>
      <c r="I17" s="41"/>
      <c r="J17" s="40">
        <f t="shared" si="1"/>
        <v>0</v>
      </c>
      <c r="K17" s="40">
        <v>0</v>
      </c>
      <c r="L17" s="40">
        <v>0</v>
      </c>
      <c r="M17" s="40">
        <f t="shared" si="2"/>
        <v>0</v>
      </c>
      <c r="N17" s="40">
        <f t="shared" si="3"/>
        <v>0</v>
      </c>
      <c r="O17" s="8">
        <v>64.45</v>
      </c>
      <c r="P17" s="3"/>
      <c r="Q17" s="12"/>
      <c r="R17" s="10" t="s">
        <v>373</v>
      </c>
    </row>
    <row r="18" spans="1:18" ht="79.95" hidden="1" customHeight="1" x14ac:dyDescent="0.25">
      <c r="A18" s="12">
        <v>14</v>
      </c>
      <c r="B18" s="52"/>
      <c r="C18" s="48"/>
      <c r="D18" s="6" t="s">
        <v>353</v>
      </c>
      <c r="E18" s="4" t="s">
        <v>72</v>
      </c>
      <c r="F18" s="7"/>
      <c r="G18" s="7"/>
      <c r="H18" s="40">
        <f t="shared" si="0"/>
        <v>0</v>
      </c>
      <c r="I18" s="40"/>
      <c r="J18" s="40">
        <f t="shared" si="1"/>
        <v>0</v>
      </c>
      <c r="K18" s="40"/>
      <c r="L18" s="40"/>
      <c r="M18" s="40">
        <f t="shared" si="2"/>
        <v>0</v>
      </c>
      <c r="N18" s="40">
        <f t="shared" si="3"/>
        <v>0</v>
      </c>
      <c r="O18" s="19">
        <v>0</v>
      </c>
      <c r="P18" s="2"/>
      <c r="Q18" s="12"/>
      <c r="R18" s="10" t="s">
        <v>354</v>
      </c>
    </row>
    <row r="19" spans="1:18" ht="79.95" hidden="1" customHeight="1" x14ac:dyDescent="0.25">
      <c r="A19" s="12">
        <v>15</v>
      </c>
      <c r="B19" s="52"/>
      <c r="C19" s="48"/>
      <c r="D19" s="6" t="s">
        <v>355</v>
      </c>
      <c r="E19" s="4" t="s">
        <v>72</v>
      </c>
      <c r="F19" s="7"/>
      <c r="G19" s="7"/>
      <c r="H19" s="40">
        <f t="shared" si="0"/>
        <v>0</v>
      </c>
      <c r="I19" s="40"/>
      <c r="J19" s="40">
        <f t="shared" si="1"/>
        <v>0</v>
      </c>
      <c r="K19" s="40"/>
      <c r="L19" s="40"/>
      <c r="M19" s="40">
        <f t="shared" si="2"/>
        <v>0</v>
      </c>
      <c r="N19" s="40">
        <f t="shared" si="3"/>
        <v>0</v>
      </c>
      <c r="O19" s="19">
        <v>0</v>
      </c>
      <c r="P19" s="2"/>
      <c r="Q19" s="12"/>
      <c r="R19" s="10" t="s">
        <v>356</v>
      </c>
    </row>
    <row r="20" spans="1:18" ht="79.95" hidden="1" customHeight="1" x14ac:dyDescent="0.25">
      <c r="A20" s="12">
        <v>16</v>
      </c>
      <c r="B20" s="52"/>
      <c r="C20" s="49"/>
      <c r="D20" s="6" t="s">
        <v>86</v>
      </c>
      <c r="E20" s="4" t="s">
        <v>72</v>
      </c>
      <c r="F20" s="7"/>
      <c r="G20" s="7"/>
      <c r="H20" s="40">
        <f t="shared" si="0"/>
        <v>0</v>
      </c>
      <c r="I20" s="40"/>
      <c r="J20" s="40">
        <f t="shared" si="1"/>
        <v>0</v>
      </c>
      <c r="K20" s="40"/>
      <c r="L20" s="40"/>
      <c r="M20" s="40">
        <f t="shared" si="2"/>
        <v>0</v>
      </c>
      <c r="N20" s="40">
        <f t="shared" si="3"/>
        <v>0</v>
      </c>
      <c r="O20" s="19">
        <v>0</v>
      </c>
      <c r="P20" s="2"/>
      <c r="Q20" s="12"/>
      <c r="R20" s="10" t="s">
        <v>218</v>
      </c>
    </row>
    <row r="21" spans="1:18" ht="79.95" hidden="1" customHeight="1" x14ac:dyDescent="0.25">
      <c r="A21" s="12">
        <v>17</v>
      </c>
      <c r="B21" s="53"/>
      <c r="C21" s="6" t="s">
        <v>133</v>
      </c>
      <c r="D21" s="6" t="s">
        <v>207</v>
      </c>
      <c r="E21" s="12" t="s">
        <v>72</v>
      </c>
      <c r="F21" s="7"/>
      <c r="G21" s="7"/>
      <c r="H21" s="40">
        <f t="shared" si="0"/>
        <v>0</v>
      </c>
      <c r="I21" s="40"/>
      <c r="J21" s="40">
        <f t="shared" si="1"/>
        <v>0</v>
      </c>
      <c r="K21" s="40"/>
      <c r="L21" s="40"/>
      <c r="M21" s="40">
        <f t="shared" si="2"/>
        <v>0</v>
      </c>
      <c r="N21" s="40">
        <f t="shared" si="3"/>
        <v>0</v>
      </c>
      <c r="O21" s="19">
        <v>0</v>
      </c>
      <c r="P21" s="2"/>
      <c r="Q21" s="12"/>
      <c r="R21" s="10" t="s">
        <v>109</v>
      </c>
    </row>
    <row r="22" spans="1:18" ht="79.95" hidden="1" customHeight="1" x14ac:dyDescent="0.25">
      <c r="A22" s="12">
        <v>18</v>
      </c>
      <c r="B22" s="50" t="s">
        <v>30</v>
      </c>
      <c r="C22" s="54" t="s">
        <v>134</v>
      </c>
      <c r="D22" s="6" t="s">
        <v>89</v>
      </c>
      <c r="E22" s="12" t="s">
        <v>72</v>
      </c>
      <c r="F22" s="7"/>
      <c r="G22" s="7"/>
      <c r="H22" s="40">
        <f t="shared" si="0"/>
        <v>0</v>
      </c>
      <c r="I22" s="40"/>
      <c r="J22" s="40">
        <f t="shared" si="1"/>
        <v>0</v>
      </c>
      <c r="K22" s="40"/>
      <c r="L22" s="40"/>
      <c r="M22" s="40">
        <f t="shared" si="2"/>
        <v>0</v>
      </c>
      <c r="N22" s="40">
        <f t="shared" si="3"/>
        <v>0</v>
      </c>
      <c r="O22" s="19">
        <v>0</v>
      </c>
      <c r="P22" s="2"/>
      <c r="Q22" s="12"/>
      <c r="R22" s="10" t="s">
        <v>109</v>
      </c>
    </row>
    <row r="23" spans="1:18" ht="79.95" hidden="1" customHeight="1" x14ac:dyDescent="0.25">
      <c r="A23" s="12">
        <v>19</v>
      </c>
      <c r="B23" s="50"/>
      <c r="C23" s="48"/>
      <c r="D23" s="6" t="s">
        <v>205</v>
      </c>
      <c r="E23" s="12" t="s">
        <v>68</v>
      </c>
      <c r="F23" s="7"/>
      <c r="G23" s="7"/>
      <c r="H23" s="40">
        <f t="shared" si="0"/>
        <v>0</v>
      </c>
      <c r="I23" s="40"/>
      <c r="J23" s="40">
        <f t="shared" si="1"/>
        <v>0</v>
      </c>
      <c r="K23" s="40"/>
      <c r="L23" s="40"/>
      <c r="M23" s="40">
        <f t="shared" si="2"/>
        <v>0</v>
      </c>
      <c r="N23" s="40">
        <f t="shared" si="3"/>
        <v>0</v>
      </c>
      <c r="O23" s="19">
        <v>0</v>
      </c>
      <c r="P23" s="2"/>
      <c r="Q23" s="12"/>
      <c r="R23" s="10" t="s">
        <v>109</v>
      </c>
    </row>
    <row r="24" spans="1:18" ht="79.95" hidden="1" customHeight="1" x14ac:dyDescent="0.25">
      <c r="A24" s="12">
        <v>20</v>
      </c>
      <c r="B24" s="50"/>
      <c r="C24" s="48"/>
      <c r="D24" s="6" t="s">
        <v>206</v>
      </c>
      <c r="E24" s="12" t="s">
        <v>72</v>
      </c>
      <c r="F24" s="7"/>
      <c r="G24" s="7"/>
      <c r="H24" s="40">
        <f t="shared" si="0"/>
        <v>0</v>
      </c>
      <c r="I24" s="40"/>
      <c r="J24" s="40">
        <f t="shared" si="1"/>
        <v>0</v>
      </c>
      <c r="K24" s="40"/>
      <c r="L24" s="40"/>
      <c r="M24" s="40">
        <f t="shared" si="2"/>
        <v>0</v>
      </c>
      <c r="N24" s="40">
        <f t="shared" si="3"/>
        <v>0</v>
      </c>
      <c r="O24" s="19">
        <v>0</v>
      </c>
      <c r="P24" s="2"/>
      <c r="Q24" s="12"/>
      <c r="R24" s="10" t="s">
        <v>109</v>
      </c>
    </row>
    <row r="25" spans="1:18" ht="79.95" hidden="1" customHeight="1" x14ac:dyDescent="0.25">
      <c r="A25" s="12">
        <v>21</v>
      </c>
      <c r="B25" s="50"/>
      <c r="C25" s="48"/>
      <c r="D25" s="6" t="s">
        <v>90</v>
      </c>
      <c r="E25" s="12" t="s">
        <v>72</v>
      </c>
      <c r="F25" s="7"/>
      <c r="G25" s="7"/>
      <c r="H25" s="40">
        <f t="shared" si="0"/>
        <v>0</v>
      </c>
      <c r="I25" s="40"/>
      <c r="J25" s="40">
        <f t="shared" si="1"/>
        <v>0</v>
      </c>
      <c r="K25" s="40"/>
      <c r="L25" s="40"/>
      <c r="M25" s="40">
        <f t="shared" si="2"/>
        <v>0</v>
      </c>
      <c r="N25" s="40">
        <f t="shared" si="3"/>
        <v>0</v>
      </c>
      <c r="O25" s="19">
        <v>0</v>
      </c>
      <c r="P25" s="2"/>
      <c r="Q25" s="12"/>
      <c r="R25" s="10" t="s">
        <v>215</v>
      </c>
    </row>
    <row r="26" spans="1:18" ht="79.95" hidden="1" customHeight="1" x14ac:dyDescent="0.25">
      <c r="A26" s="12">
        <v>22</v>
      </c>
      <c r="B26" s="50"/>
      <c r="C26" s="49"/>
      <c r="D26" s="6" t="s">
        <v>91</v>
      </c>
      <c r="E26" s="12" t="s">
        <v>72</v>
      </c>
      <c r="F26" s="7"/>
      <c r="G26" s="7"/>
      <c r="H26" s="40">
        <f t="shared" si="0"/>
        <v>0</v>
      </c>
      <c r="I26" s="40"/>
      <c r="J26" s="40">
        <f t="shared" si="1"/>
        <v>0</v>
      </c>
      <c r="K26" s="40"/>
      <c r="L26" s="40"/>
      <c r="M26" s="40">
        <f t="shared" si="2"/>
        <v>0</v>
      </c>
      <c r="N26" s="40">
        <f t="shared" si="3"/>
        <v>0</v>
      </c>
      <c r="O26" s="19">
        <v>0</v>
      </c>
      <c r="P26" s="2"/>
      <c r="Q26" s="12"/>
      <c r="R26" s="10" t="s">
        <v>109</v>
      </c>
    </row>
    <row r="27" spans="1:18" ht="79.95" hidden="1" customHeight="1" x14ac:dyDescent="0.25">
      <c r="A27" s="12">
        <v>23</v>
      </c>
      <c r="B27" s="50"/>
      <c r="C27" s="54" t="s">
        <v>94</v>
      </c>
      <c r="D27" s="6" t="s">
        <v>208</v>
      </c>
      <c r="E27" s="12" t="s">
        <v>72</v>
      </c>
      <c r="F27" s="7"/>
      <c r="G27" s="7"/>
      <c r="H27" s="40">
        <f t="shared" si="0"/>
        <v>0</v>
      </c>
      <c r="I27" s="40"/>
      <c r="J27" s="40">
        <f t="shared" si="1"/>
        <v>0</v>
      </c>
      <c r="K27" s="40"/>
      <c r="L27" s="40"/>
      <c r="M27" s="40">
        <f t="shared" si="2"/>
        <v>0</v>
      </c>
      <c r="N27" s="40">
        <f t="shared" si="3"/>
        <v>0</v>
      </c>
      <c r="O27" s="19">
        <v>0</v>
      </c>
      <c r="P27" s="2"/>
      <c r="Q27" s="12"/>
      <c r="R27" s="10" t="s">
        <v>218</v>
      </c>
    </row>
    <row r="28" spans="1:18" ht="79.95" hidden="1" customHeight="1" x14ac:dyDescent="0.25">
      <c r="A28" s="12">
        <v>24</v>
      </c>
      <c r="B28" s="50"/>
      <c r="C28" s="48"/>
      <c r="D28" s="6" t="s">
        <v>210</v>
      </c>
      <c r="E28" s="12" t="s">
        <v>72</v>
      </c>
      <c r="F28" s="7"/>
      <c r="G28" s="7"/>
      <c r="H28" s="40">
        <f t="shared" si="0"/>
        <v>0</v>
      </c>
      <c r="I28" s="40"/>
      <c r="J28" s="40">
        <f t="shared" si="1"/>
        <v>0</v>
      </c>
      <c r="K28" s="40"/>
      <c r="L28" s="40"/>
      <c r="M28" s="40">
        <f t="shared" si="2"/>
        <v>0</v>
      </c>
      <c r="N28" s="40">
        <f t="shared" si="3"/>
        <v>0</v>
      </c>
      <c r="O28" s="19">
        <v>0</v>
      </c>
      <c r="P28" s="2"/>
      <c r="Q28" s="12"/>
      <c r="R28" s="10" t="s">
        <v>218</v>
      </c>
    </row>
    <row r="29" spans="1:18" ht="79.95" hidden="1" customHeight="1" x14ac:dyDescent="0.25">
      <c r="A29" s="12">
        <v>25</v>
      </c>
      <c r="B29" s="50"/>
      <c r="C29" s="49"/>
      <c r="D29" s="6" t="s">
        <v>209</v>
      </c>
      <c r="E29" s="12" t="s">
        <v>72</v>
      </c>
      <c r="F29" s="7"/>
      <c r="G29" s="7"/>
      <c r="H29" s="40">
        <f t="shared" si="0"/>
        <v>0</v>
      </c>
      <c r="I29" s="40"/>
      <c r="J29" s="40">
        <f t="shared" si="1"/>
        <v>0</v>
      </c>
      <c r="K29" s="40"/>
      <c r="L29" s="40"/>
      <c r="M29" s="40">
        <f t="shared" si="2"/>
        <v>0</v>
      </c>
      <c r="N29" s="40">
        <f t="shared" si="3"/>
        <v>0</v>
      </c>
      <c r="O29" s="19">
        <v>0</v>
      </c>
      <c r="P29" s="2"/>
      <c r="Q29" s="12"/>
      <c r="R29" s="10" t="s">
        <v>218</v>
      </c>
    </row>
    <row r="30" spans="1:18" ht="79.95" hidden="1" customHeight="1" x14ac:dyDescent="0.25">
      <c r="A30" s="12">
        <v>26</v>
      </c>
      <c r="B30" s="50"/>
      <c r="C30" s="22" t="s">
        <v>211</v>
      </c>
      <c r="D30" s="6" t="s">
        <v>212</v>
      </c>
      <c r="E30" s="12" t="s">
        <v>72</v>
      </c>
      <c r="F30" s="7"/>
      <c r="G30" s="7"/>
      <c r="H30" s="40">
        <f t="shared" si="0"/>
        <v>0</v>
      </c>
      <c r="I30" s="40"/>
      <c r="J30" s="40">
        <f t="shared" si="1"/>
        <v>0</v>
      </c>
      <c r="K30" s="40"/>
      <c r="L30" s="40"/>
      <c r="M30" s="40">
        <f t="shared" si="2"/>
        <v>0</v>
      </c>
      <c r="N30" s="40">
        <f t="shared" si="3"/>
        <v>0</v>
      </c>
      <c r="O30" s="19">
        <v>0</v>
      </c>
      <c r="P30" s="2"/>
      <c r="Q30" s="12"/>
      <c r="R30" s="10" t="s">
        <v>219</v>
      </c>
    </row>
    <row r="31" spans="1:18" ht="79.95" hidden="1" customHeight="1" x14ac:dyDescent="0.25">
      <c r="A31" s="12">
        <v>27</v>
      </c>
      <c r="B31" s="59" t="s">
        <v>143</v>
      </c>
      <c r="C31" s="54" t="s">
        <v>92</v>
      </c>
      <c r="D31" s="6" t="s">
        <v>357</v>
      </c>
      <c r="E31" s="12" t="s">
        <v>72</v>
      </c>
      <c r="F31" s="7"/>
      <c r="G31" s="7"/>
      <c r="H31" s="40">
        <f t="shared" si="0"/>
        <v>0</v>
      </c>
      <c r="I31" s="40"/>
      <c r="J31" s="40">
        <f t="shared" si="1"/>
        <v>0</v>
      </c>
      <c r="K31" s="40"/>
      <c r="L31" s="40"/>
      <c r="M31" s="40">
        <f t="shared" si="2"/>
        <v>0</v>
      </c>
      <c r="N31" s="40">
        <f t="shared" si="3"/>
        <v>0</v>
      </c>
      <c r="O31" s="19">
        <v>0</v>
      </c>
      <c r="P31" s="2"/>
      <c r="Q31" s="12"/>
      <c r="R31" s="10" t="s">
        <v>358</v>
      </c>
    </row>
    <row r="32" spans="1:18" ht="79.95" hidden="1" customHeight="1" x14ac:dyDescent="0.25">
      <c r="A32" s="12">
        <v>28</v>
      </c>
      <c r="B32" s="52"/>
      <c r="C32" s="48"/>
      <c r="D32" s="6" t="s">
        <v>213</v>
      </c>
      <c r="E32" s="12" t="s">
        <v>72</v>
      </c>
      <c r="F32" s="7"/>
      <c r="G32" s="7"/>
      <c r="H32" s="40">
        <f t="shared" si="0"/>
        <v>0</v>
      </c>
      <c r="I32" s="40"/>
      <c r="J32" s="40">
        <f t="shared" si="1"/>
        <v>0</v>
      </c>
      <c r="K32" s="40"/>
      <c r="L32" s="40"/>
      <c r="M32" s="40">
        <f t="shared" si="2"/>
        <v>0</v>
      </c>
      <c r="N32" s="40">
        <f t="shared" si="3"/>
        <v>0</v>
      </c>
      <c r="O32" s="19">
        <v>0</v>
      </c>
      <c r="P32" s="2"/>
      <c r="Q32" s="12"/>
      <c r="R32" s="10" t="s">
        <v>218</v>
      </c>
    </row>
    <row r="33" spans="1:18" ht="79.95" hidden="1" customHeight="1" x14ac:dyDescent="0.25">
      <c r="A33" s="12">
        <v>29</v>
      </c>
      <c r="B33" s="52"/>
      <c r="C33" s="48"/>
      <c r="D33" s="6" t="s">
        <v>214</v>
      </c>
      <c r="E33" s="12" t="s">
        <v>72</v>
      </c>
      <c r="F33" s="7"/>
      <c r="G33" s="7"/>
      <c r="H33" s="40">
        <f t="shared" si="0"/>
        <v>0</v>
      </c>
      <c r="I33" s="40"/>
      <c r="J33" s="40">
        <f t="shared" si="1"/>
        <v>0</v>
      </c>
      <c r="K33" s="40"/>
      <c r="L33" s="40"/>
      <c r="M33" s="40">
        <f t="shared" si="2"/>
        <v>0</v>
      </c>
      <c r="N33" s="40">
        <f t="shared" si="3"/>
        <v>0</v>
      </c>
      <c r="O33" s="19">
        <v>0</v>
      </c>
      <c r="P33" s="2"/>
      <c r="Q33" s="12"/>
      <c r="R33" s="10" t="s">
        <v>216</v>
      </c>
    </row>
    <row r="34" spans="1:18" ht="79.95" hidden="1" customHeight="1" x14ac:dyDescent="0.25">
      <c r="A34" s="12">
        <v>30</v>
      </c>
      <c r="B34" s="53"/>
      <c r="C34" s="49"/>
      <c r="D34" s="6" t="s">
        <v>93</v>
      </c>
      <c r="E34" s="12" t="s">
        <v>68</v>
      </c>
      <c r="F34" s="7"/>
      <c r="G34" s="7"/>
      <c r="H34" s="40">
        <f t="shared" si="0"/>
        <v>0</v>
      </c>
      <c r="I34" s="40"/>
      <c r="J34" s="40">
        <f t="shared" si="1"/>
        <v>0</v>
      </c>
      <c r="K34" s="40"/>
      <c r="L34" s="40"/>
      <c r="M34" s="40">
        <f t="shared" si="2"/>
        <v>0</v>
      </c>
      <c r="N34" s="40">
        <f t="shared" si="3"/>
        <v>0</v>
      </c>
      <c r="O34" s="19">
        <v>0</v>
      </c>
      <c r="P34" s="2"/>
      <c r="Q34" s="12"/>
      <c r="R34" s="10" t="s">
        <v>218</v>
      </c>
    </row>
    <row r="35" spans="1:18" ht="40.200000000000003" hidden="1" customHeight="1" x14ac:dyDescent="0.3">
      <c r="A35" s="56"/>
      <c r="B35" s="57"/>
      <c r="C35" s="57"/>
      <c r="D35" s="57"/>
      <c r="E35" s="58"/>
      <c r="F35" s="13"/>
      <c r="G35" s="13"/>
      <c r="H35" s="13">
        <f>SUM(H5:H34)</f>
        <v>563405</v>
      </c>
      <c r="I35" s="13">
        <f t="shared" ref="I35:N35" si="4">SUM(I5:I34)</f>
        <v>588285</v>
      </c>
      <c r="J35" s="13">
        <f t="shared" si="4"/>
        <v>1151690</v>
      </c>
      <c r="K35" s="13">
        <f t="shared" si="4"/>
        <v>7000</v>
      </c>
      <c r="L35" s="13">
        <f t="shared" si="4"/>
        <v>0</v>
      </c>
      <c r="M35" s="13">
        <f t="shared" si="4"/>
        <v>595285</v>
      </c>
      <c r="N35" s="13">
        <f t="shared" si="4"/>
        <v>1158690</v>
      </c>
      <c r="O35" s="33"/>
      <c r="P35" s="34"/>
      <c r="Q35" s="32"/>
      <c r="R35" s="35"/>
    </row>
    <row r="36" spans="1:18" ht="79.95" hidden="1" customHeight="1" x14ac:dyDescent="0.25">
      <c r="A36" s="12">
        <v>31</v>
      </c>
      <c r="B36" s="50" t="s">
        <v>144</v>
      </c>
      <c r="C36" s="54" t="s">
        <v>13</v>
      </c>
      <c r="D36" s="6" t="s">
        <v>220</v>
      </c>
      <c r="E36" s="12" t="s">
        <v>14</v>
      </c>
      <c r="F36" s="7">
        <v>0</v>
      </c>
      <c r="G36" s="7">
        <v>21000</v>
      </c>
      <c r="H36" s="7">
        <f t="shared" si="0"/>
        <v>21000</v>
      </c>
      <c r="I36" s="7">
        <v>28000</v>
      </c>
      <c r="J36" s="7">
        <f t="shared" si="1"/>
        <v>49000</v>
      </c>
      <c r="K36" s="7">
        <v>7000</v>
      </c>
      <c r="L36" s="7">
        <v>0</v>
      </c>
      <c r="M36" s="7">
        <f t="shared" si="2"/>
        <v>35000</v>
      </c>
      <c r="N36" s="7">
        <f t="shared" si="3"/>
        <v>56000</v>
      </c>
      <c r="O36" s="8">
        <v>93.2</v>
      </c>
      <c r="P36" s="3"/>
      <c r="Q36" s="25" t="s">
        <v>142</v>
      </c>
      <c r="R36" s="10" t="s">
        <v>372</v>
      </c>
    </row>
    <row r="37" spans="1:18" ht="100.2" hidden="1" customHeight="1" x14ac:dyDescent="0.25">
      <c r="A37" s="12">
        <v>32</v>
      </c>
      <c r="B37" s="50"/>
      <c r="C37" s="48"/>
      <c r="D37" s="6" t="s">
        <v>359</v>
      </c>
      <c r="E37" s="4" t="s">
        <v>15</v>
      </c>
      <c r="F37" s="7">
        <v>7000</v>
      </c>
      <c r="G37" s="14">
        <f>77000*40%</f>
        <v>30800</v>
      </c>
      <c r="H37" s="7">
        <f t="shared" si="0"/>
        <v>37800</v>
      </c>
      <c r="I37" s="14">
        <f>56000+77000*60%</f>
        <v>102200</v>
      </c>
      <c r="J37" s="7">
        <f t="shared" si="1"/>
        <v>140000</v>
      </c>
      <c r="K37" s="7">
        <v>0</v>
      </c>
      <c r="L37" s="7">
        <v>0</v>
      </c>
      <c r="M37" s="7">
        <f t="shared" si="2"/>
        <v>102200</v>
      </c>
      <c r="N37" s="7">
        <f t="shared" si="3"/>
        <v>140000</v>
      </c>
      <c r="O37" s="8">
        <v>93.2</v>
      </c>
      <c r="P37" s="3"/>
      <c r="Q37" s="25" t="s">
        <v>142</v>
      </c>
      <c r="R37" s="10" t="s">
        <v>374</v>
      </c>
    </row>
    <row r="38" spans="1:18" ht="79.95" hidden="1" customHeight="1" x14ac:dyDescent="0.25">
      <c r="A38" s="12">
        <v>33</v>
      </c>
      <c r="B38" s="50"/>
      <c r="C38" s="49"/>
      <c r="D38" s="6" t="s">
        <v>221</v>
      </c>
      <c r="E38" s="12" t="s">
        <v>129</v>
      </c>
      <c r="F38" s="7"/>
      <c r="G38" s="7"/>
      <c r="H38" s="40">
        <f t="shared" si="0"/>
        <v>0</v>
      </c>
      <c r="I38" s="40"/>
      <c r="J38" s="40">
        <f t="shared" ref="J38:J70" si="5">SUM(F38:G38,I38)</f>
        <v>0</v>
      </c>
      <c r="K38" s="40"/>
      <c r="L38" s="40"/>
      <c r="M38" s="40">
        <f t="shared" ref="M38:M70" si="6">I38+K38+L38</f>
        <v>0</v>
      </c>
      <c r="N38" s="40">
        <f t="shared" ref="N38:N70" si="7">SUM(F38,G38,I38,K38,L38)</f>
        <v>0</v>
      </c>
      <c r="O38" s="19">
        <v>0</v>
      </c>
      <c r="P38" s="2"/>
      <c r="Q38" s="12"/>
      <c r="R38" s="10" t="s">
        <v>69</v>
      </c>
    </row>
    <row r="39" spans="1:18" ht="79.95" hidden="1" customHeight="1" x14ac:dyDescent="0.25">
      <c r="A39" s="12">
        <v>34</v>
      </c>
      <c r="B39" s="50"/>
      <c r="C39" s="6" t="s">
        <v>162</v>
      </c>
      <c r="D39" s="6" t="s">
        <v>222</v>
      </c>
      <c r="E39" s="12" t="s">
        <v>16</v>
      </c>
      <c r="F39" s="7">
        <v>14432</v>
      </c>
      <c r="G39" s="7">
        <v>11545.6</v>
      </c>
      <c r="H39" s="7">
        <f t="shared" si="0"/>
        <v>25977.599999999999</v>
      </c>
      <c r="I39" s="7">
        <v>2886.4</v>
      </c>
      <c r="J39" s="7">
        <f t="shared" si="5"/>
        <v>28864</v>
      </c>
      <c r="K39" s="7">
        <v>0</v>
      </c>
      <c r="L39" s="7">
        <v>0</v>
      </c>
      <c r="M39" s="7">
        <f t="shared" si="6"/>
        <v>2886.4</v>
      </c>
      <c r="N39" s="7">
        <f t="shared" si="7"/>
        <v>28864</v>
      </c>
      <c r="O39" s="8">
        <v>85</v>
      </c>
      <c r="P39" s="3"/>
      <c r="Q39" s="25" t="s">
        <v>142</v>
      </c>
      <c r="R39" s="17" t="s">
        <v>372</v>
      </c>
    </row>
    <row r="40" spans="1:18" ht="79.95" hidden="1" customHeight="1" x14ac:dyDescent="0.25">
      <c r="A40" s="12">
        <v>35</v>
      </c>
      <c r="B40" s="59" t="s">
        <v>145</v>
      </c>
      <c r="C40" s="54" t="s">
        <v>135</v>
      </c>
      <c r="D40" s="6" t="s">
        <v>223</v>
      </c>
      <c r="E40" s="12" t="s">
        <v>66</v>
      </c>
      <c r="F40" s="7">
        <v>0</v>
      </c>
      <c r="G40" s="7">
        <v>26928</v>
      </c>
      <c r="H40" s="7">
        <f t="shared" si="0"/>
        <v>26928</v>
      </c>
      <c r="I40" s="7">
        <v>21542.400000000001</v>
      </c>
      <c r="J40" s="7">
        <f t="shared" si="5"/>
        <v>48470.400000000001</v>
      </c>
      <c r="K40" s="7">
        <v>5385.6</v>
      </c>
      <c r="L40" s="7">
        <v>0</v>
      </c>
      <c r="M40" s="7">
        <f t="shared" si="6"/>
        <v>26928</v>
      </c>
      <c r="N40" s="7">
        <f t="shared" si="7"/>
        <v>53856</v>
      </c>
      <c r="O40" s="9">
        <v>85</v>
      </c>
      <c r="P40" s="2"/>
      <c r="Q40" s="25" t="s">
        <v>142</v>
      </c>
      <c r="R40" s="10" t="s">
        <v>392</v>
      </c>
    </row>
    <row r="41" spans="1:18" ht="79.95" hidden="1" customHeight="1" x14ac:dyDescent="0.25">
      <c r="A41" s="12">
        <v>36</v>
      </c>
      <c r="B41" s="52"/>
      <c r="C41" s="49"/>
      <c r="D41" s="6" t="s">
        <v>224</v>
      </c>
      <c r="E41" s="12" t="s">
        <v>67</v>
      </c>
      <c r="F41" s="7"/>
      <c r="G41" s="7"/>
      <c r="H41" s="40">
        <f t="shared" si="0"/>
        <v>0</v>
      </c>
      <c r="I41" s="40"/>
      <c r="J41" s="40">
        <f t="shared" si="5"/>
        <v>0</v>
      </c>
      <c r="K41" s="40"/>
      <c r="L41" s="40"/>
      <c r="M41" s="40">
        <f t="shared" si="6"/>
        <v>0</v>
      </c>
      <c r="N41" s="40">
        <f t="shared" si="7"/>
        <v>0</v>
      </c>
      <c r="O41" s="19">
        <v>0</v>
      </c>
      <c r="P41" s="2"/>
      <c r="Q41" s="12"/>
      <c r="R41" s="17" t="s">
        <v>110</v>
      </c>
    </row>
    <row r="42" spans="1:18" ht="79.95" hidden="1" customHeight="1" x14ac:dyDescent="0.25">
      <c r="A42" s="12">
        <v>37</v>
      </c>
      <c r="B42" s="52"/>
      <c r="C42" s="54" t="s">
        <v>17</v>
      </c>
      <c r="D42" s="6" t="s">
        <v>225</v>
      </c>
      <c r="E42" s="12" t="s">
        <v>18</v>
      </c>
      <c r="F42" s="7">
        <v>0</v>
      </c>
      <c r="G42" s="7">
        <v>26250</v>
      </c>
      <c r="H42" s="7">
        <f t="shared" si="0"/>
        <v>26250</v>
      </c>
      <c r="I42" s="7">
        <v>20300</v>
      </c>
      <c r="J42" s="7">
        <f t="shared" si="5"/>
        <v>46550</v>
      </c>
      <c r="K42" s="7">
        <v>0</v>
      </c>
      <c r="L42" s="7">
        <v>0</v>
      </c>
      <c r="M42" s="7">
        <f t="shared" si="6"/>
        <v>20300</v>
      </c>
      <c r="N42" s="7">
        <f t="shared" si="7"/>
        <v>46550</v>
      </c>
      <c r="O42" s="8">
        <v>76.3</v>
      </c>
      <c r="P42" s="3"/>
      <c r="Q42" s="25" t="s">
        <v>142</v>
      </c>
      <c r="R42" s="10" t="s">
        <v>372</v>
      </c>
    </row>
    <row r="43" spans="1:18" ht="79.95" hidden="1" customHeight="1" x14ac:dyDescent="0.25">
      <c r="A43" s="12">
        <v>38</v>
      </c>
      <c r="B43" s="52"/>
      <c r="C43" s="48"/>
      <c r="D43" s="6" t="s">
        <v>226</v>
      </c>
      <c r="E43" s="4" t="s">
        <v>73</v>
      </c>
      <c r="F43" s="7"/>
      <c r="G43" s="7"/>
      <c r="H43" s="40">
        <f t="shared" si="0"/>
        <v>0</v>
      </c>
      <c r="I43" s="40"/>
      <c r="J43" s="40">
        <f t="shared" si="5"/>
        <v>0</v>
      </c>
      <c r="K43" s="40"/>
      <c r="L43" s="40"/>
      <c r="M43" s="40">
        <f t="shared" si="6"/>
        <v>0</v>
      </c>
      <c r="N43" s="40">
        <f t="shared" si="7"/>
        <v>0</v>
      </c>
      <c r="O43" s="19">
        <v>0</v>
      </c>
      <c r="P43" s="2"/>
      <c r="Q43" s="12"/>
      <c r="R43" s="10" t="s">
        <v>69</v>
      </c>
    </row>
    <row r="44" spans="1:18" ht="79.95" hidden="1" customHeight="1" x14ac:dyDescent="0.25">
      <c r="A44" s="12">
        <v>39</v>
      </c>
      <c r="B44" s="52"/>
      <c r="C44" s="49"/>
      <c r="D44" s="6" t="s">
        <v>227</v>
      </c>
      <c r="E44" s="4" t="s">
        <v>73</v>
      </c>
      <c r="F44" s="7"/>
      <c r="G44" s="7"/>
      <c r="H44" s="40">
        <f t="shared" si="0"/>
        <v>0</v>
      </c>
      <c r="I44" s="40"/>
      <c r="J44" s="40">
        <f t="shared" si="5"/>
        <v>0</v>
      </c>
      <c r="K44" s="40"/>
      <c r="L44" s="40"/>
      <c r="M44" s="40">
        <f t="shared" si="6"/>
        <v>0</v>
      </c>
      <c r="N44" s="40">
        <f t="shared" si="7"/>
        <v>0</v>
      </c>
      <c r="O44" s="19">
        <v>0</v>
      </c>
      <c r="P44" s="2"/>
      <c r="Q44" s="12"/>
      <c r="R44" s="10" t="s">
        <v>69</v>
      </c>
    </row>
    <row r="45" spans="1:18" ht="139.94999999999999" hidden="1" customHeight="1" x14ac:dyDescent="0.25">
      <c r="A45" s="12">
        <v>40</v>
      </c>
      <c r="B45" s="52"/>
      <c r="C45" s="54" t="s">
        <v>20</v>
      </c>
      <c r="D45" s="6" t="s">
        <v>228</v>
      </c>
      <c r="E45" s="4" t="s">
        <v>19</v>
      </c>
      <c r="F45" s="7"/>
      <c r="G45" s="7">
        <v>0</v>
      </c>
      <c r="H45" s="40">
        <f t="shared" si="0"/>
        <v>0</v>
      </c>
      <c r="I45" s="40">
        <v>0</v>
      </c>
      <c r="J45" s="40">
        <f t="shared" si="5"/>
        <v>0</v>
      </c>
      <c r="K45" s="40">
        <v>0</v>
      </c>
      <c r="L45" s="40">
        <v>0</v>
      </c>
      <c r="M45" s="40">
        <f t="shared" si="6"/>
        <v>0</v>
      </c>
      <c r="N45" s="40">
        <f t="shared" si="7"/>
        <v>0</v>
      </c>
      <c r="O45" s="8">
        <v>65.8</v>
      </c>
      <c r="P45" s="3"/>
      <c r="Q45" s="12"/>
      <c r="R45" s="17" t="s">
        <v>375</v>
      </c>
    </row>
    <row r="46" spans="1:18" ht="139.94999999999999" hidden="1" customHeight="1" x14ac:dyDescent="0.25">
      <c r="A46" s="12">
        <v>41</v>
      </c>
      <c r="B46" s="53"/>
      <c r="C46" s="49"/>
      <c r="D46" s="6" t="s">
        <v>229</v>
      </c>
      <c r="E46" s="4" t="s">
        <v>19</v>
      </c>
      <c r="F46" s="7">
        <v>0</v>
      </c>
      <c r="G46" s="7"/>
      <c r="H46" s="40">
        <f t="shared" si="0"/>
        <v>0</v>
      </c>
      <c r="I46" s="40">
        <v>0</v>
      </c>
      <c r="J46" s="40">
        <f t="shared" si="5"/>
        <v>0</v>
      </c>
      <c r="K46" s="40">
        <v>0</v>
      </c>
      <c r="L46" s="40">
        <v>0</v>
      </c>
      <c r="M46" s="40">
        <f t="shared" si="6"/>
        <v>0</v>
      </c>
      <c r="N46" s="40">
        <f t="shared" si="7"/>
        <v>0</v>
      </c>
      <c r="O46" s="8">
        <v>65.8</v>
      </c>
      <c r="P46" s="3"/>
      <c r="Q46" s="12"/>
      <c r="R46" s="17" t="s">
        <v>376</v>
      </c>
    </row>
    <row r="47" spans="1:18" ht="40.200000000000003" hidden="1" customHeight="1" x14ac:dyDescent="0.3">
      <c r="A47" s="56"/>
      <c r="B47" s="57"/>
      <c r="C47" s="57"/>
      <c r="D47" s="57"/>
      <c r="E47" s="58"/>
      <c r="F47" s="13"/>
      <c r="G47" s="13"/>
      <c r="H47" s="13">
        <f>SUM(H36:H46)</f>
        <v>137955.6</v>
      </c>
      <c r="I47" s="13">
        <f t="shared" ref="I47:N47" si="8">SUM(I36:I46)</f>
        <v>174928.8</v>
      </c>
      <c r="J47" s="13">
        <f t="shared" si="8"/>
        <v>312884.40000000002</v>
      </c>
      <c r="K47" s="13">
        <f t="shared" si="8"/>
        <v>12385.6</v>
      </c>
      <c r="L47" s="13">
        <f t="shared" si="8"/>
        <v>0</v>
      </c>
      <c r="M47" s="13">
        <f t="shared" si="8"/>
        <v>187314.4</v>
      </c>
      <c r="N47" s="13">
        <f t="shared" si="8"/>
        <v>325270</v>
      </c>
      <c r="O47" s="33"/>
      <c r="P47" s="34"/>
      <c r="Q47" s="32"/>
      <c r="R47" s="35"/>
    </row>
    <row r="48" spans="1:18" ht="79.95" hidden="1" customHeight="1" x14ac:dyDescent="0.25">
      <c r="A48" s="12">
        <v>42</v>
      </c>
      <c r="B48" s="50" t="s">
        <v>22</v>
      </c>
      <c r="C48" s="51" t="s">
        <v>21</v>
      </c>
      <c r="D48" s="6" t="s">
        <v>230</v>
      </c>
      <c r="E48" s="4" t="s">
        <v>23</v>
      </c>
      <c r="F48" s="7">
        <v>0</v>
      </c>
      <c r="G48" s="15">
        <f>35880*90%</f>
        <v>32292</v>
      </c>
      <c r="H48" s="7">
        <f t="shared" si="0"/>
        <v>32292</v>
      </c>
      <c r="I48" s="15">
        <f>35880*10%</f>
        <v>3588</v>
      </c>
      <c r="J48" s="7">
        <f t="shared" si="5"/>
        <v>35880</v>
      </c>
      <c r="K48" s="7">
        <v>0</v>
      </c>
      <c r="L48" s="7">
        <v>0</v>
      </c>
      <c r="M48" s="7">
        <f t="shared" si="6"/>
        <v>3588</v>
      </c>
      <c r="N48" s="7">
        <f t="shared" si="7"/>
        <v>35880</v>
      </c>
      <c r="O48" s="8">
        <v>92</v>
      </c>
      <c r="P48" s="3"/>
      <c r="Q48" s="25" t="s">
        <v>142</v>
      </c>
      <c r="R48" s="17" t="s">
        <v>372</v>
      </c>
    </row>
    <row r="49" spans="1:18" ht="79.95" hidden="1" customHeight="1" x14ac:dyDescent="0.25">
      <c r="A49" s="12">
        <v>43</v>
      </c>
      <c r="B49" s="50"/>
      <c r="C49" s="51"/>
      <c r="D49" s="6" t="s">
        <v>231</v>
      </c>
      <c r="E49" s="4" t="s">
        <v>23</v>
      </c>
      <c r="F49" s="7">
        <v>0</v>
      </c>
      <c r="G49" s="15">
        <f>63960*90%</f>
        <v>57564</v>
      </c>
      <c r="H49" s="7">
        <f t="shared" si="0"/>
        <v>57564</v>
      </c>
      <c r="I49" s="15">
        <f>63960*10%</f>
        <v>6396</v>
      </c>
      <c r="J49" s="7">
        <f t="shared" si="5"/>
        <v>63960</v>
      </c>
      <c r="K49" s="7">
        <v>0</v>
      </c>
      <c r="L49" s="7">
        <v>0</v>
      </c>
      <c r="M49" s="7">
        <f t="shared" si="6"/>
        <v>6396</v>
      </c>
      <c r="N49" s="7">
        <f t="shared" si="7"/>
        <v>63960</v>
      </c>
      <c r="O49" s="8">
        <v>92</v>
      </c>
      <c r="P49" s="3"/>
      <c r="Q49" s="25" t="s">
        <v>142</v>
      </c>
      <c r="R49" s="17" t="s">
        <v>372</v>
      </c>
    </row>
    <row r="50" spans="1:18" ht="79.95" hidden="1" customHeight="1" x14ac:dyDescent="0.25">
      <c r="A50" s="12">
        <v>44</v>
      </c>
      <c r="B50" s="50"/>
      <c r="C50" s="51"/>
      <c r="D50" s="6" t="s">
        <v>232</v>
      </c>
      <c r="E50" s="12" t="s">
        <v>23</v>
      </c>
      <c r="F50" s="7">
        <v>0</v>
      </c>
      <c r="G50" s="15">
        <f>15600*90%</f>
        <v>14040</v>
      </c>
      <c r="H50" s="7">
        <f t="shared" si="0"/>
        <v>14040</v>
      </c>
      <c r="I50" s="15">
        <f>15600*10%</f>
        <v>1560</v>
      </c>
      <c r="J50" s="7">
        <f t="shared" si="5"/>
        <v>15600</v>
      </c>
      <c r="K50" s="7">
        <v>0</v>
      </c>
      <c r="L50" s="7">
        <v>0</v>
      </c>
      <c r="M50" s="7">
        <f t="shared" si="6"/>
        <v>1560</v>
      </c>
      <c r="N50" s="7">
        <f t="shared" si="7"/>
        <v>15600</v>
      </c>
      <c r="O50" s="8">
        <v>92</v>
      </c>
      <c r="P50" s="3"/>
      <c r="Q50" s="25" t="s">
        <v>142</v>
      </c>
      <c r="R50" s="17" t="s">
        <v>372</v>
      </c>
    </row>
    <row r="51" spans="1:18" ht="79.95" hidden="1" customHeight="1" x14ac:dyDescent="0.25">
      <c r="A51" s="12">
        <v>45</v>
      </c>
      <c r="B51" s="50"/>
      <c r="C51" s="51"/>
      <c r="D51" s="6" t="s">
        <v>233</v>
      </c>
      <c r="E51" s="12" t="s">
        <v>67</v>
      </c>
      <c r="F51" s="7"/>
      <c r="G51" s="7"/>
      <c r="H51" s="40">
        <f t="shared" si="0"/>
        <v>0</v>
      </c>
      <c r="I51" s="40"/>
      <c r="J51" s="40">
        <f t="shared" si="5"/>
        <v>0</v>
      </c>
      <c r="K51" s="40"/>
      <c r="L51" s="40"/>
      <c r="M51" s="40">
        <f t="shared" si="6"/>
        <v>0</v>
      </c>
      <c r="N51" s="40">
        <f t="shared" si="7"/>
        <v>0</v>
      </c>
      <c r="O51" s="19">
        <v>0</v>
      </c>
      <c r="P51" s="2"/>
      <c r="Q51" s="12"/>
      <c r="R51" s="10" t="s">
        <v>390</v>
      </c>
    </row>
    <row r="52" spans="1:18" ht="79.95" hidden="1" customHeight="1" x14ac:dyDescent="0.25">
      <c r="A52" s="12">
        <v>46</v>
      </c>
      <c r="B52" s="50"/>
      <c r="C52" s="51"/>
      <c r="D52" s="6" t="s">
        <v>74</v>
      </c>
      <c r="E52" s="12" t="s">
        <v>78</v>
      </c>
      <c r="F52" s="7"/>
      <c r="G52" s="7"/>
      <c r="H52" s="40">
        <f t="shared" si="0"/>
        <v>0</v>
      </c>
      <c r="I52" s="40"/>
      <c r="J52" s="40">
        <f t="shared" si="5"/>
        <v>0</v>
      </c>
      <c r="K52" s="40"/>
      <c r="L52" s="40"/>
      <c r="M52" s="40">
        <f t="shared" si="6"/>
        <v>0</v>
      </c>
      <c r="N52" s="40">
        <f t="shared" si="7"/>
        <v>0</v>
      </c>
      <c r="O52" s="19">
        <v>0</v>
      </c>
      <c r="P52" s="2"/>
      <c r="Q52" s="12"/>
      <c r="R52" s="10" t="s">
        <v>77</v>
      </c>
    </row>
    <row r="53" spans="1:18" ht="79.95" hidden="1" customHeight="1" x14ac:dyDescent="0.25">
      <c r="A53" s="12">
        <v>47</v>
      </c>
      <c r="B53" s="50"/>
      <c r="C53" s="51"/>
      <c r="D53" s="6" t="s">
        <v>234</v>
      </c>
      <c r="E53" s="12" t="s">
        <v>76</v>
      </c>
      <c r="F53" s="7"/>
      <c r="G53" s="7"/>
      <c r="H53" s="40">
        <f t="shared" si="0"/>
        <v>0</v>
      </c>
      <c r="I53" s="40"/>
      <c r="J53" s="40">
        <f t="shared" si="5"/>
        <v>0</v>
      </c>
      <c r="K53" s="40"/>
      <c r="L53" s="40"/>
      <c r="M53" s="40">
        <f t="shared" si="6"/>
        <v>0</v>
      </c>
      <c r="N53" s="40">
        <f t="shared" si="7"/>
        <v>0</v>
      </c>
      <c r="O53" s="19">
        <v>0</v>
      </c>
      <c r="P53" s="2"/>
      <c r="Q53" s="12"/>
      <c r="R53" s="10" t="s">
        <v>218</v>
      </c>
    </row>
    <row r="54" spans="1:18" ht="79.95" hidden="1" customHeight="1" x14ac:dyDescent="0.25">
      <c r="A54" s="12">
        <v>48</v>
      </c>
      <c r="B54" s="50"/>
      <c r="C54" s="51"/>
      <c r="D54" s="6" t="s">
        <v>75</v>
      </c>
      <c r="E54" s="12" t="s">
        <v>76</v>
      </c>
      <c r="F54" s="7"/>
      <c r="G54" s="7"/>
      <c r="H54" s="40">
        <f t="shared" si="0"/>
        <v>0</v>
      </c>
      <c r="I54" s="40"/>
      <c r="J54" s="40">
        <f t="shared" si="5"/>
        <v>0</v>
      </c>
      <c r="K54" s="40"/>
      <c r="L54" s="40"/>
      <c r="M54" s="40">
        <f t="shared" si="6"/>
        <v>0</v>
      </c>
      <c r="N54" s="40">
        <f t="shared" si="7"/>
        <v>0</v>
      </c>
      <c r="O54" s="19">
        <v>0</v>
      </c>
      <c r="P54" s="2"/>
      <c r="Q54" s="12"/>
      <c r="R54" s="10" t="s">
        <v>218</v>
      </c>
    </row>
    <row r="55" spans="1:18" ht="79.95" hidden="1" customHeight="1" x14ac:dyDescent="0.25">
      <c r="A55" s="12">
        <v>49</v>
      </c>
      <c r="B55" s="50"/>
      <c r="C55" s="51"/>
      <c r="D55" s="6" t="s">
        <v>235</v>
      </c>
      <c r="E55" s="12" t="s">
        <v>76</v>
      </c>
      <c r="F55" s="7"/>
      <c r="G55" s="7"/>
      <c r="H55" s="40">
        <f t="shared" si="0"/>
        <v>0</v>
      </c>
      <c r="I55" s="40"/>
      <c r="J55" s="40">
        <f t="shared" si="5"/>
        <v>0</v>
      </c>
      <c r="K55" s="40"/>
      <c r="L55" s="40"/>
      <c r="M55" s="40">
        <f t="shared" si="6"/>
        <v>0</v>
      </c>
      <c r="N55" s="40">
        <f t="shared" si="7"/>
        <v>0</v>
      </c>
      <c r="O55" s="19">
        <v>0</v>
      </c>
      <c r="P55" s="2"/>
      <c r="Q55" s="12"/>
      <c r="R55" s="10" t="s">
        <v>236</v>
      </c>
    </row>
    <row r="56" spans="1:18" ht="79.95" hidden="1" customHeight="1" x14ac:dyDescent="0.25">
      <c r="A56" s="12">
        <v>50</v>
      </c>
      <c r="B56" s="50"/>
      <c r="C56" s="51"/>
      <c r="D56" s="6" t="s">
        <v>237</v>
      </c>
      <c r="E56" s="12" t="s">
        <v>76</v>
      </c>
      <c r="F56" s="7"/>
      <c r="G56" s="7"/>
      <c r="H56" s="40">
        <f t="shared" si="0"/>
        <v>0</v>
      </c>
      <c r="I56" s="40"/>
      <c r="J56" s="40">
        <f t="shared" si="5"/>
        <v>0</v>
      </c>
      <c r="K56" s="40"/>
      <c r="L56" s="40"/>
      <c r="M56" s="40">
        <f t="shared" si="6"/>
        <v>0</v>
      </c>
      <c r="N56" s="40">
        <f t="shared" si="7"/>
        <v>0</v>
      </c>
      <c r="O56" s="19">
        <v>0</v>
      </c>
      <c r="P56" s="2"/>
      <c r="Q56" s="12"/>
      <c r="R56" s="10" t="s">
        <v>218</v>
      </c>
    </row>
    <row r="57" spans="1:18" ht="79.95" hidden="1" customHeight="1" x14ac:dyDescent="0.25">
      <c r="A57" s="12">
        <v>51</v>
      </c>
      <c r="B57" s="50" t="s">
        <v>22</v>
      </c>
      <c r="C57" s="51" t="s">
        <v>163</v>
      </c>
      <c r="D57" s="6" t="s">
        <v>238</v>
      </c>
      <c r="E57" s="12" t="s">
        <v>76</v>
      </c>
      <c r="F57" s="7"/>
      <c r="G57" s="7"/>
      <c r="H57" s="40">
        <f t="shared" si="0"/>
        <v>0</v>
      </c>
      <c r="I57" s="40"/>
      <c r="J57" s="40">
        <f t="shared" si="5"/>
        <v>0</v>
      </c>
      <c r="K57" s="40"/>
      <c r="L57" s="40"/>
      <c r="M57" s="40">
        <f t="shared" si="6"/>
        <v>0</v>
      </c>
      <c r="N57" s="40">
        <f t="shared" si="7"/>
        <v>0</v>
      </c>
      <c r="O57" s="19">
        <v>0</v>
      </c>
      <c r="P57" s="2"/>
      <c r="Q57" s="12"/>
      <c r="R57" s="10" t="s">
        <v>218</v>
      </c>
    </row>
    <row r="58" spans="1:18" ht="79.95" hidden="1" customHeight="1" x14ac:dyDescent="0.25">
      <c r="A58" s="12">
        <v>52</v>
      </c>
      <c r="B58" s="50"/>
      <c r="C58" s="51"/>
      <c r="D58" s="6" t="s">
        <v>360</v>
      </c>
      <c r="E58" s="12" t="s">
        <v>76</v>
      </c>
      <c r="F58" s="7"/>
      <c r="G58" s="7"/>
      <c r="H58" s="40">
        <f t="shared" si="0"/>
        <v>0</v>
      </c>
      <c r="I58" s="40"/>
      <c r="J58" s="40">
        <f t="shared" si="5"/>
        <v>0</v>
      </c>
      <c r="K58" s="40"/>
      <c r="L58" s="40"/>
      <c r="M58" s="40">
        <f t="shared" si="6"/>
        <v>0</v>
      </c>
      <c r="N58" s="40">
        <f t="shared" si="7"/>
        <v>0</v>
      </c>
      <c r="O58" s="19">
        <v>0</v>
      </c>
      <c r="P58" s="2"/>
      <c r="Q58" s="12"/>
      <c r="R58" s="10" t="s">
        <v>361</v>
      </c>
    </row>
    <row r="59" spans="1:18" ht="79.95" hidden="1" customHeight="1" x14ac:dyDescent="0.25">
      <c r="A59" s="12">
        <v>53</v>
      </c>
      <c r="B59" s="50"/>
      <c r="C59" s="51"/>
      <c r="D59" s="6" t="s">
        <v>239</v>
      </c>
      <c r="E59" s="12" t="s">
        <v>76</v>
      </c>
      <c r="F59" s="7"/>
      <c r="G59" s="7"/>
      <c r="H59" s="40">
        <f t="shared" si="0"/>
        <v>0</v>
      </c>
      <c r="I59" s="40"/>
      <c r="J59" s="40">
        <f t="shared" si="5"/>
        <v>0</v>
      </c>
      <c r="K59" s="40"/>
      <c r="L59" s="40"/>
      <c r="M59" s="40">
        <f t="shared" si="6"/>
        <v>0</v>
      </c>
      <c r="N59" s="40">
        <f t="shared" si="7"/>
        <v>0</v>
      </c>
      <c r="O59" s="19">
        <v>0</v>
      </c>
      <c r="P59" s="2"/>
      <c r="Q59" s="12"/>
      <c r="R59" s="10" t="s">
        <v>218</v>
      </c>
    </row>
    <row r="60" spans="1:18" ht="79.95" hidden="1" customHeight="1" x14ac:dyDescent="0.25">
      <c r="A60" s="12">
        <v>54</v>
      </c>
      <c r="B60" s="50"/>
      <c r="C60" s="51"/>
      <c r="D60" s="6" t="s">
        <v>240</v>
      </c>
      <c r="E60" s="12" t="s">
        <v>76</v>
      </c>
      <c r="F60" s="7"/>
      <c r="G60" s="7"/>
      <c r="H60" s="40">
        <f t="shared" si="0"/>
        <v>0</v>
      </c>
      <c r="I60" s="40"/>
      <c r="J60" s="40">
        <f t="shared" si="5"/>
        <v>0</v>
      </c>
      <c r="K60" s="40"/>
      <c r="L60" s="40"/>
      <c r="M60" s="40">
        <f t="shared" si="6"/>
        <v>0</v>
      </c>
      <c r="N60" s="40">
        <f t="shared" si="7"/>
        <v>0</v>
      </c>
      <c r="O60" s="19">
        <v>0</v>
      </c>
      <c r="P60" s="2"/>
      <c r="Q60" s="12"/>
      <c r="R60" s="10" t="s">
        <v>218</v>
      </c>
    </row>
    <row r="61" spans="1:18" ht="79.95" hidden="1" customHeight="1" x14ac:dyDescent="0.25">
      <c r="A61" s="12">
        <v>55</v>
      </c>
      <c r="B61" s="50"/>
      <c r="C61" s="51" t="s">
        <v>164</v>
      </c>
      <c r="D61" s="6" t="s">
        <v>24</v>
      </c>
      <c r="E61" s="12" t="s">
        <v>23</v>
      </c>
      <c r="F61" s="7">
        <v>0</v>
      </c>
      <c r="G61" s="15">
        <f>62400*90%</f>
        <v>56160</v>
      </c>
      <c r="H61" s="7">
        <f t="shared" si="0"/>
        <v>56160</v>
      </c>
      <c r="I61" s="15">
        <f>62400*10%</f>
        <v>6240</v>
      </c>
      <c r="J61" s="7">
        <f t="shared" si="5"/>
        <v>62400</v>
      </c>
      <c r="K61" s="7">
        <v>0</v>
      </c>
      <c r="L61" s="7">
        <v>0</v>
      </c>
      <c r="M61" s="7">
        <f t="shared" si="6"/>
        <v>6240</v>
      </c>
      <c r="N61" s="7">
        <f t="shared" si="7"/>
        <v>62400</v>
      </c>
      <c r="O61" s="8">
        <v>85.7</v>
      </c>
      <c r="P61" s="3"/>
      <c r="Q61" s="25" t="s">
        <v>142</v>
      </c>
      <c r="R61" s="17" t="s">
        <v>372</v>
      </c>
    </row>
    <row r="62" spans="1:18" ht="79.95" hidden="1" customHeight="1" x14ac:dyDescent="0.25">
      <c r="A62" s="12">
        <v>56</v>
      </c>
      <c r="B62" s="50"/>
      <c r="C62" s="51"/>
      <c r="D62" s="6" t="s">
        <v>25</v>
      </c>
      <c r="E62" s="12" t="s">
        <v>23</v>
      </c>
      <c r="F62" s="7">
        <v>0</v>
      </c>
      <c r="G62" s="7">
        <v>76830</v>
      </c>
      <c r="H62" s="7">
        <f t="shared" si="0"/>
        <v>76830</v>
      </c>
      <c r="I62" s="13">
        <v>0</v>
      </c>
      <c r="J62" s="7">
        <f t="shared" si="5"/>
        <v>76830</v>
      </c>
      <c r="K62" s="7">
        <v>0</v>
      </c>
      <c r="L62" s="7">
        <v>0</v>
      </c>
      <c r="M62" s="7">
        <f t="shared" si="6"/>
        <v>0</v>
      </c>
      <c r="N62" s="7">
        <f t="shared" si="7"/>
        <v>76830</v>
      </c>
      <c r="O62" s="8">
        <v>85.7</v>
      </c>
      <c r="P62" s="3"/>
      <c r="Q62" s="25" t="s">
        <v>142</v>
      </c>
      <c r="R62" s="17" t="s">
        <v>391</v>
      </c>
    </row>
    <row r="63" spans="1:18" ht="79.95" hidden="1" customHeight="1" x14ac:dyDescent="0.25">
      <c r="A63" s="12">
        <v>57</v>
      </c>
      <c r="B63" s="50"/>
      <c r="C63" s="51"/>
      <c r="D63" s="6" t="s">
        <v>362</v>
      </c>
      <c r="E63" s="12" t="s">
        <v>72</v>
      </c>
      <c r="F63" s="7"/>
      <c r="G63" s="7"/>
      <c r="H63" s="40">
        <f t="shared" si="0"/>
        <v>0</v>
      </c>
      <c r="I63" s="40"/>
      <c r="J63" s="40">
        <f t="shared" si="5"/>
        <v>0</v>
      </c>
      <c r="K63" s="40"/>
      <c r="L63" s="40"/>
      <c r="M63" s="40">
        <f t="shared" si="6"/>
        <v>0</v>
      </c>
      <c r="N63" s="40">
        <f t="shared" si="7"/>
        <v>0</v>
      </c>
      <c r="O63" s="19">
        <v>0</v>
      </c>
      <c r="P63" s="2"/>
      <c r="Q63" s="12"/>
      <c r="R63" s="10" t="s">
        <v>363</v>
      </c>
    </row>
    <row r="64" spans="1:18" ht="79.95" hidden="1" customHeight="1" x14ac:dyDescent="0.25">
      <c r="A64" s="12">
        <v>58</v>
      </c>
      <c r="B64" s="50"/>
      <c r="C64" s="51"/>
      <c r="D64" s="6" t="s">
        <v>79</v>
      </c>
      <c r="E64" s="12" t="s">
        <v>72</v>
      </c>
      <c r="F64" s="7"/>
      <c r="G64" s="7"/>
      <c r="H64" s="40">
        <f t="shared" si="0"/>
        <v>0</v>
      </c>
      <c r="I64" s="40"/>
      <c r="J64" s="40">
        <f t="shared" si="5"/>
        <v>0</v>
      </c>
      <c r="K64" s="40"/>
      <c r="L64" s="40"/>
      <c r="M64" s="40">
        <f t="shared" si="6"/>
        <v>0</v>
      </c>
      <c r="N64" s="40">
        <f t="shared" si="7"/>
        <v>0</v>
      </c>
      <c r="O64" s="19">
        <v>0</v>
      </c>
      <c r="P64" s="2"/>
      <c r="Q64" s="12"/>
      <c r="R64" s="10" t="s">
        <v>218</v>
      </c>
    </row>
    <row r="65" spans="1:18" ht="79.95" hidden="1" customHeight="1" x14ac:dyDescent="0.25">
      <c r="A65" s="12">
        <v>59</v>
      </c>
      <c r="B65" s="50"/>
      <c r="C65" s="51"/>
      <c r="D65" s="6" t="s">
        <v>241</v>
      </c>
      <c r="E65" s="4" t="s">
        <v>72</v>
      </c>
      <c r="F65" s="7"/>
      <c r="G65" s="7"/>
      <c r="H65" s="40">
        <f t="shared" si="0"/>
        <v>0</v>
      </c>
      <c r="I65" s="40"/>
      <c r="J65" s="40">
        <f t="shared" si="5"/>
        <v>0</v>
      </c>
      <c r="K65" s="40"/>
      <c r="L65" s="40"/>
      <c r="M65" s="40">
        <f t="shared" si="6"/>
        <v>0</v>
      </c>
      <c r="N65" s="40">
        <f t="shared" si="7"/>
        <v>0</v>
      </c>
      <c r="O65" s="19">
        <v>0</v>
      </c>
      <c r="P65" s="2"/>
      <c r="Q65" s="12"/>
      <c r="R65" s="10" t="s">
        <v>218</v>
      </c>
    </row>
    <row r="66" spans="1:18" ht="79.95" hidden="1" customHeight="1" x14ac:dyDescent="0.25">
      <c r="A66" s="12">
        <v>60</v>
      </c>
      <c r="B66" s="50" t="s">
        <v>22</v>
      </c>
      <c r="C66" s="51" t="s">
        <v>165</v>
      </c>
      <c r="D66" s="6" t="s">
        <v>80</v>
      </c>
      <c r="E66" s="12" t="s">
        <v>72</v>
      </c>
      <c r="F66" s="7"/>
      <c r="G66" s="7"/>
      <c r="H66" s="40">
        <f t="shared" si="0"/>
        <v>0</v>
      </c>
      <c r="I66" s="40"/>
      <c r="J66" s="40">
        <f t="shared" si="5"/>
        <v>0</v>
      </c>
      <c r="K66" s="40"/>
      <c r="L66" s="40"/>
      <c r="M66" s="40">
        <f t="shared" si="6"/>
        <v>0</v>
      </c>
      <c r="N66" s="40">
        <f t="shared" si="7"/>
        <v>0</v>
      </c>
      <c r="O66" s="19">
        <v>0</v>
      </c>
      <c r="P66" s="2"/>
      <c r="Q66" s="12"/>
      <c r="R66" s="10" t="s">
        <v>218</v>
      </c>
    </row>
    <row r="67" spans="1:18" ht="79.95" hidden="1" customHeight="1" x14ac:dyDescent="0.25">
      <c r="A67" s="12">
        <v>61</v>
      </c>
      <c r="B67" s="50"/>
      <c r="C67" s="51"/>
      <c r="D67" s="6" t="s">
        <v>81</v>
      </c>
      <c r="E67" s="12" t="s">
        <v>72</v>
      </c>
      <c r="F67" s="7"/>
      <c r="G67" s="7"/>
      <c r="H67" s="40">
        <f t="shared" si="0"/>
        <v>0</v>
      </c>
      <c r="I67" s="40"/>
      <c r="J67" s="40">
        <f t="shared" si="5"/>
        <v>0</v>
      </c>
      <c r="K67" s="40"/>
      <c r="L67" s="40"/>
      <c r="M67" s="40">
        <f t="shared" si="6"/>
        <v>0</v>
      </c>
      <c r="N67" s="40">
        <f t="shared" si="7"/>
        <v>0</v>
      </c>
      <c r="O67" s="19">
        <v>0</v>
      </c>
      <c r="P67" s="2"/>
      <c r="Q67" s="12"/>
      <c r="R67" s="10" t="s">
        <v>218</v>
      </c>
    </row>
    <row r="68" spans="1:18" ht="79.95" hidden="1" customHeight="1" x14ac:dyDescent="0.25">
      <c r="A68" s="12">
        <v>62</v>
      </c>
      <c r="B68" s="50"/>
      <c r="C68" s="51" t="s">
        <v>26</v>
      </c>
      <c r="D68" s="6" t="s">
        <v>242</v>
      </c>
      <c r="E68" s="12" t="s">
        <v>27</v>
      </c>
      <c r="F68" s="7">
        <v>11700</v>
      </c>
      <c r="G68" s="7">
        <v>105300</v>
      </c>
      <c r="H68" s="7">
        <f t="shared" si="0"/>
        <v>117000</v>
      </c>
      <c r="I68" s="7">
        <v>0</v>
      </c>
      <c r="J68" s="7">
        <f t="shared" si="5"/>
        <v>117000</v>
      </c>
      <c r="K68" s="7">
        <v>0</v>
      </c>
      <c r="L68" s="7">
        <v>0</v>
      </c>
      <c r="M68" s="7">
        <f t="shared" si="6"/>
        <v>0</v>
      </c>
      <c r="N68" s="7">
        <f t="shared" si="7"/>
        <v>117000</v>
      </c>
      <c r="O68" s="8">
        <v>78</v>
      </c>
      <c r="P68" s="3"/>
      <c r="Q68" s="25" t="s">
        <v>142</v>
      </c>
      <c r="R68" s="10" t="s">
        <v>372</v>
      </c>
    </row>
    <row r="69" spans="1:18" ht="79.95" hidden="1" customHeight="1" x14ac:dyDescent="0.25">
      <c r="A69" s="12">
        <v>63</v>
      </c>
      <c r="B69" s="50"/>
      <c r="C69" s="51"/>
      <c r="D69" s="6" t="s">
        <v>243</v>
      </c>
      <c r="E69" s="12" t="s">
        <v>82</v>
      </c>
      <c r="F69" s="7"/>
      <c r="G69" s="7"/>
      <c r="H69" s="40">
        <f t="shared" si="0"/>
        <v>0</v>
      </c>
      <c r="I69" s="40"/>
      <c r="J69" s="40">
        <f t="shared" si="5"/>
        <v>0</v>
      </c>
      <c r="K69" s="40"/>
      <c r="L69" s="40"/>
      <c r="M69" s="40">
        <f t="shared" si="6"/>
        <v>0</v>
      </c>
      <c r="N69" s="40">
        <f t="shared" si="7"/>
        <v>0</v>
      </c>
      <c r="O69" s="19">
        <v>0</v>
      </c>
      <c r="P69" s="2"/>
      <c r="Q69" s="12"/>
      <c r="R69" s="10" t="s">
        <v>218</v>
      </c>
    </row>
    <row r="70" spans="1:18" ht="79.95" hidden="1" customHeight="1" x14ac:dyDescent="0.25">
      <c r="A70" s="12">
        <v>64</v>
      </c>
      <c r="B70" s="50"/>
      <c r="C70" s="51"/>
      <c r="D70" s="6" t="s">
        <v>244</v>
      </c>
      <c r="E70" s="12" t="s">
        <v>82</v>
      </c>
      <c r="F70" s="7"/>
      <c r="G70" s="7"/>
      <c r="H70" s="40">
        <f t="shared" si="0"/>
        <v>0</v>
      </c>
      <c r="I70" s="40"/>
      <c r="J70" s="40">
        <f t="shared" si="5"/>
        <v>0</v>
      </c>
      <c r="K70" s="40"/>
      <c r="L70" s="40"/>
      <c r="M70" s="40">
        <f t="shared" si="6"/>
        <v>0</v>
      </c>
      <c r="N70" s="40">
        <f t="shared" si="7"/>
        <v>0</v>
      </c>
      <c r="O70" s="19">
        <v>0</v>
      </c>
      <c r="P70" s="2"/>
      <c r="Q70" s="12"/>
      <c r="R70" s="10" t="s">
        <v>218</v>
      </c>
    </row>
    <row r="71" spans="1:18" ht="79.95" hidden="1" customHeight="1" x14ac:dyDescent="0.25">
      <c r="A71" s="12">
        <v>65</v>
      </c>
      <c r="B71" s="50"/>
      <c r="C71" s="51"/>
      <c r="D71" s="6" t="s">
        <v>83</v>
      </c>
      <c r="E71" s="12" t="s">
        <v>82</v>
      </c>
      <c r="F71" s="7"/>
      <c r="G71" s="7"/>
      <c r="H71" s="40">
        <f t="shared" ref="H71:H142" si="9">SUM(F71:G71)</f>
        <v>0</v>
      </c>
      <c r="I71" s="40"/>
      <c r="J71" s="40">
        <f t="shared" ref="J71:J90" si="10">SUM(F71:G71,I71)</f>
        <v>0</v>
      </c>
      <c r="K71" s="40"/>
      <c r="L71" s="40"/>
      <c r="M71" s="40">
        <f t="shared" ref="M71:M105" si="11">I71+K71+L71</f>
        <v>0</v>
      </c>
      <c r="N71" s="40">
        <f t="shared" ref="N71:N90" si="12">SUM(F71,G71,I71,K71,L71)</f>
        <v>0</v>
      </c>
      <c r="O71" s="19">
        <v>0</v>
      </c>
      <c r="P71" s="2"/>
      <c r="Q71" s="12"/>
      <c r="R71" s="10" t="s">
        <v>218</v>
      </c>
    </row>
    <row r="72" spans="1:18" ht="79.95" hidden="1" customHeight="1" x14ac:dyDescent="0.25">
      <c r="A72" s="12">
        <v>66</v>
      </c>
      <c r="B72" s="50"/>
      <c r="C72" s="51" t="s">
        <v>28</v>
      </c>
      <c r="D72" s="6" t="s">
        <v>245</v>
      </c>
      <c r="E72" s="12" t="s">
        <v>23</v>
      </c>
      <c r="F72" s="7">
        <v>0</v>
      </c>
      <c r="G72" s="15"/>
      <c r="H72" s="40">
        <f t="shared" si="9"/>
        <v>0</v>
      </c>
      <c r="I72" s="41"/>
      <c r="J72" s="40">
        <f t="shared" si="10"/>
        <v>0</v>
      </c>
      <c r="K72" s="40">
        <v>0</v>
      </c>
      <c r="L72" s="40">
        <v>0</v>
      </c>
      <c r="M72" s="40">
        <f t="shared" si="11"/>
        <v>0</v>
      </c>
      <c r="N72" s="40">
        <f t="shared" si="12"/>
        <v>0</v>
      </c>
      <c r="O72" s="8">
        <v>66.7</v>
      </c>
      <c r="P72" s="3"/>
      <c r="Q72" s="12"/>
      <c r="R72" s="10" t="s">
        <v>373</v>
      </c>
    </row>
    <row r="73" spans="1:18" ht="79.95" hidden="1" customHeight="1" x14ac:dyDescent="0.25">
      <c r="A73" s="12">
        <v>67</v>
      </c>
      <c r="B73" s="50"/>
      <c r="C73" s="51"/>
      <c r="D73" s="6" t="s">
        <v>246</v>
      </c>
      <c r="E73" s="12" t="s">
        <v>23</v>
      </c>
      <c r="F73" s="7">
        <v>0</v>
      </c>
      <c r="G73" s="15"/>
      <c r="H73" s="40">
        <f t="shared" si="9"/>
        <v>0</v>
      </c>
      <c r="I73" s="41"/>
      <c r="J73" s="40">
        <f t="shared" si="10"/>
        <v>0</v>
      </c>
      <c r="K73" s="40">
        <v>0</v>
      </c>
      <c r="L73" s="40">
        <v>0</v>
      </c>
      <c r="M73" s="40">
        <f t="shared" si="11"/>
        <v>0</v>
      </c>
      <c r="N73" s="40">
        <f t="shared" si="12"/>
        <v>0</v>
      </c>
      <c r="O73" s="8">
        <v>66.7</v>
      </c>
      <c r="P73" s="3"/>
      <c r="Q73" s="12"/>
      <c r="R73" s="10" t="s">
        <v>373</v>
      </c>
    </row>
    <row r="74" spans="1:18" ht="79.95" hidden="1" customHeight="1" x14ac:dyDescent="0.25">
      <c r="A74" s="12">
        <v>68</v>
      </c>
      <c r="B74" s="50"/>
      <c r="C74" s="51"/>
      <c r="D74" s="6" t="s">
        <v>247</v>
      </c>
      <c r="E74" s="12" t="s">
        <v>23</v>
      </c>
      <c r="F74" s="7">
        <v>0</v>
      </c>
      <c r="G74" s="14"/>
      <c r="H74" s="40">
        <f t="shared" si="9"/>
        <v>0</v>
      </c>
      <c r="I74" s="42"/>
      <c r="J74" s="40">
        <f t="shared" si="10"/>
        <v>0</v>
      </c>
      <c r="K74" s="40">
        <v>0</v>
      </c>
      <c r="L74" s="40">
        <v>0</v>
      </c>
      <c r="M74" s="40">
        <f t="shared" si="11"/>
        <v>0</v>
      </c>
      <c r="N74" s="40">
        <f t="shared" si="12"/>
        <v>0</v>
      </c>
      <c r="O74" s="8">
        <v>66.7</v>
      </c>
      <c r="P74" s="3"/>
      <c r="Q74" s="12"/>
      <c r="R74" s="10" t="s">
        <v>373</v>
      </c>
    </row>
    <row r="75" spans="1:18" ht="79.95" hidden="1" customHeight="1" x14ac:dyDescent="0.25">
      <c r="A75" s="12">
        <v>69</v>
      </c>
      <c r="B75" s="50" t="s">
        <v>22</v>
      </c>
      <c r="C75" s="51" t="s">
        <v>166</v>
      </c>
      <c r="D75" s="6" t="s">
        <v>248</v>
      </c>
      <c r="E75" s="12" t="s">
        <v>23</v>
      </c>
      <c r="F75" s="7">
        <v>0</v>
      </c>
      <c r="G75" s="14"/>
      <c r="H75" s="40">
        <f t="shared" si="9"/>
        <v>0</v>
      </c>
      <c r="I75" s="42"/>
      <c r="J75" s="40">
        <f t="shared" si="10"/>
        <v>0</v>
      </c>
      <c r="K75" s="40">
        <v>0</v>
      </c>
      <c r="L75" s="40">
        <v>0</v>
      </c>
      <c r="M75" s="40">
        <f t="shared" si="11"/>
        <v>0</v>
      </c>
      <c r="N75" s="40">
        <f t="shared" si="12"/>
        <v>0</v>
      </c>
      <c r="O75" s="8">
        <v>66.7</v>
      </c>
      <c r="P75" s="3"/>
      <c r="Q75" s="12"/>
      <c r="R75" s="10" t="s">
        <v>373</v>
      </c>
    </row>
    <row r="76" spans="1:18" ht="79.95" hidden="1" customHeight="1" x14ac:dyDescent="0.25">
      <c r="A76" s="12">
        <v>70</v>
      </c>
      <c r="B76" s="50"/>
      <c r="C76" s="51"/>
      <c r="D76" s="6" t="s">
        <v>84</v>
      </c>
      <c r="E76" s="12" t="s">
        <v>68</v>
      </c>
      <c r="F76" s="7"/>
      <c r="G76" s="7"/>
      <c r="H76" s="40">
        <f t="shared" si="9"/>
        <v>0</v>
      </c>
      <c r="I76" s="40"/>
      <c r="J76" s="40">
        <f t="shared" si="10"/>
        <v>0</v>
      </c>
      <c r="K76" s="40"/>
      <c r="L76" s="40"/>
      <c r="M76" s="40">
        <f t="shared" si="11"/>
        <v>0</v>
      </c>
      <c r="N76" s="40">
        <f t="shared" si="12"/>
        <v>0</v>
      </c>
      <c r="O76" s="19">
        <v>0</v>
      </c>
      <c r="P76" s="2"/>
      <c r="Q76" s="12"/>
      <c r="R76" s="10" t="s">
        <v>218</v>
      </c>
    </row>
    <row r="77" spans="1:18" ht="79.95" hidden="1" customHeight="1" x14ac:dyDescent="0.25">
      <c r="A77" s="12">
        <v>71</v>
      </c>
      <c r="B77" s="50"/>
      <c r="C77" s="51"/>
      <c r="D77" s="6" t="s">
        <v>85</v>
      </c>
      <c r="E77" s="4" t="s">
        <v>76</v>
      </c>
      <c r="F77" s="7"/>
      <c r="G77" s="7"/>
      <c r="H77" s="40">
        <f t="shared" si="9"/>
        <v>0</v>
      </c>
      <c r="I77" s="40"/>
      <c r="J77" s="40">
        <f t="shared" si="10"/>
        <v>0</v>
      </c>
      <c r="K77" s="40"/>
      <c r="L77" s="40"/>
      <c r="M77" s="40">
        <f t="shared" si="11"/>
        <v>0</v>
      </c>
      <c r="N77" s="40">
        <f t="shared" si="12"/>
        <v>0</v>
      </c>
      <c r="O77" s="19">
        <v>0</v>
      </c>
      <c r="P77" s="2"/>
      <c r="Q77" s="12"/>
      <c r="R77" s="10" t="s">
        <v>218</v>
      </c>
    </row>
    <row r="78" spans="1:18" ht="79.95" hidden="1" customHeight="1" x14ac:dyDescent="0.25">
      <c r="A78" s="12">
        <v>72</v>
      </c>
      <c r="B78" s="50"/>
      <c r="C78" s="51"/>
      <c r="D78" s="6" t="s">
        <v>249</v>
      </c>
      <c r="E78" s="12" t="s">
        <v>76</v>
      </c>
      <c r="F78" s="7"/>
      <c r="G78" s="7"/>
      <c r="H78" s="40">
        <f t="shared" si="9"/>
        <v>0</v>
      </c>
      <c r="I78" s="40"/>
      <c r="J78" s="40">
        <f t="shared" si="10"/>
        <v>0</v>
      </c>
      <c r="K78" s="40"/>
      <c r="L78" s="40"/>
      <c r="M78" s="40">
        <f t="shared" si="11"/>
        <v>0</v>
      </c>
      <c r="N78" s="40">
        <f t="shared" si="12"/>
        <v>0</v>
      </c>
      <c r="O78" s="19">
        <v>0</v>
      </c>
      <c r="P78" s="2"/>
      <c r="Q78" s="12"/>
      <c r="R78" s="10" t="s">
        <v>218</v>
      </c>
    </row>
    <row r="79" spans="1:18" ht="40.200000000000003" hidden="1" customHeight="1" x14ac:dyDescent="0.3">
      <c r="A79" s="56"/>
      <c r="B79" s="57"/>
      <c r="C79" s="57"/>
      <c r="D79" s="57"/>
      <c r="E79" s="58"/>
      <c r="F79" s="13"/>
      <c r="G79" s="13"/>
      <c r="H79" s="13">
        <f>SUM(H48:H78)</f>
        <v>353886</v>
      </c>
      <c r="I79" s="13">
        <f t="shared" ref="I79:N79" si="13">SUM(I48:I78)</f>
        <v>17784</v>
      </c>
      <c r="J79" s="13">
        <f t="shared" si="13"/>
        <v>371670</v>
      </c>
      <c r="K79" s="13">
        <f t="shared" si="13"/>
        <v>0</v>
      </c>
      <c r="L79" s="13">
        <f t="shared" si="13"/>
        <v>0</v>
      </c>
      <c r="M79" s="13">
        <f t="shared" si="13"/>
        <v>17784</v>
      </c>
      <c r="N79" s="13">
        <f t="shared" si="13"/>
        <v>371670</v>
      </c>
      <c r="O79" s="33"/>
      <c r="P79" s="34"/>
      <c r="Q79" s="32"/>
      <c r="R79" s="35"/>
    </row>
    <row r="80" spans="1:18" ht="79.95" hidden="1" customHeight="1" x14ac:dyDescent="0.25">
      <c r="A80" s="12">
        <v>73</v>
      </c>
      <c r="B80" s="60" t="s">
        <v>167</v>
      </c>
      <c r="C80" s="29" t="s">
        <v>111</v>
      </c>
      <c r="D80" s="6" t="s">
        <v>250</v>
      </c>
      <c r="E80" s="12" t="s">
        <v>72</v>
      </c>
      <c r="F80" s="7"/>
      <c r="G80" s="7"/>
      <c r="H80" s="40">
        <f t="shared" si="9"/>
        <v>0</v>
      </c>
      <c r="I80" s="40"/>
      <c r="J80" s="40">
        <f t="shared" si="10"/>
        <v>0</v>
      </c>
      <c r="K80" s="40"/>
      <c r="L80" s="40"/>
      <c r="M80" s="40">
        <f t="shared" si="11"/>
        <v>0</v>
      </c>
      <c r="N80" s="40">
        <f t="shared" si="12"/>
        <v>0</v>
      </c>
      <c r="O80" s="19">
        <v>0</v>
      </c>
      <c r="P80" s="2"/>
      <c r="Q80" s="12"/>
      <c r="R80" s="10" t="s">
        <v>251</v>
      </c>
    </row>
    <row r="81" spans="1:18" ht="79.95" hidden="1" customHeight="1" x14ac:dyDescent="0.25">
      <c r="A81" s="12">
        <v>74</v>
      </c>
      <c r="B81" s="60"/>
      <c r="C81" s="29" t="s">
        <v>252</v>
      </c>
      <c r="D81" s="6" t="s">
        <v>364</v>
      </c>
      <c r="E81" s="12" t="s">
        <v>72</v>
      </c>
      <c r="F81" s="7"/>
      <c r="G81" s="7"/>
      <c r="H81" s="40">
        <f t="shared" si="9"/>
        <v>0</v>
      </c>
      <c r="I81" s="40"/>
      <c r="J81" s="40">
        <f t="shared" si="10"/>
        <v>0</v>
      </c>
      <c r="K81" s="40"/>
      <c r="L81" s="40"/>
      <c r="M81" s="40">
        <f t="shared" si="11"/>
        <v>0</v>
      </c>
      <c r="N81" s="40">
        <f t="shared" si="12"/>
        <v>0</v>
      </c>
      <c r="O81" s="19">
        <v>0</v>
      </c>
      <c r="P81" s="2"/>
      <c r="Q81" s="12"/>
      <c r="R81" s="10" t="s">
        <v>365</v>
      </c>
    </row>
    <row r="82" spans="1:18" ht="79.95" hidden="1" customHeight="1" x14ac:dyDescent="0.25">
      <c r="A82" s="12">
        <v>75</v>
      </c>
      <c r="B82" s="60"/>
      <c r="C82" s="51" t="s">
        <v>169</v>
      </c>
      <c r="D82" s="6" t="s">
        <v>112</v>
      </c>
      <c r="E82" s="12" t="s">
        <v>72</v>
      </c>
      <c r="F82" s="7"/>
      <c r="G82" s="7"/>
      <c r="H82" s="40">
        <f t="shared" si="9"/>
        <v>0</v>
      </c>
      <c r="I82" s="40"/>
      <c r="J82" s="40">
        <f t="shared" si="10"/>
        <v>0</v>
      </c>
      <c r="K82" s="40"/>
      <c r="L82" s="40"/>
      <c r="M82" s="40">
        <f t="shared" si="11"/>
        <v>0</v>
      </c>
      <c r="N82" s="40">
        <f t="shared" si="12"/>
        <v>0</v>
      </c>
      <c r="O82" s="19">
        <v>0</v>
      </c>
      <c r="P82" s="2"/>
      <c r="Q82" s="12"/>
      <c r="R82" s="10" t="s">
        <v>116</v>
      </c>
    </row>
    <row r="83" spans="1:18" ht="79.95" hidden="1" customHeight="1" x14ac:dyDescent="0.25">
      <c r="A83" s="12">
        <v>76</v>
      </c>
      <c r="B83" s="60"/>
      <c r="C83" s="51"/>
      <c r="D83" s="6" t="s">
        <v>113</v>
      </c>
      <c r="E83" s="12" t="s">
        <v>115</v>
      </c>
      <c r="F83" s="7"/>
      <c r="G83" s="7"/>
      <c r="H83" s="40">
        <f t="shared" si="9"/>
        <v>0</v>
      </c>
      <c r="I83" s="40"/>
      <c r="J83" s="40">
        <f t="shared" si="10"/>
        <v>0</v>
      </c>
      <c r="K83" s="40"/>
      <c r="L83" s="40"/>
      <c r="M83" s="40">
        <f t="shared" si="11"/>
        <v>0</v>
      </c>
      <c r="N83" s="40">
        <f t="shared" si="12"/>
        <v>0</v>
      </c>
      <c r="O83" s="19">
        <v>0</v>
      </c>
      <c r="P83" s="2"/>
      <c r="Q83" s="12"/>
      <c r="R83" s="10" t="s">
        <v>218</v>
      </c>
    </row>
    <row r="84" spans="1:18" ht="49.95" hidden="1" customHeight="1" x14ac:dyDescent="0.25">
      <c r="A84" s="12">
        <v>77</v>
      </c>
      <c r="B84" s="60"/>
      <c r="C84" s="51"/>
      <c r="D84" s="6" t="s">
        <v>114</v>
      </c>
      <c r="E84" s="12" t="s">
        <v>72</v>
      </c>
      <c r="F84" s="7"/>
      <c r="G84" s="7"/>
      <c r="H84" s="40">
        <f t="shared" si="9"/>
        <v>0</v>
      </c>
      <c r="I84" s="40"/>
      <c r="J84" s="40">
        <f t="shared" si="10"/>
        <v>0</v>
      </c>
      <c r="K84" s="40"/>
      <c r="L84" s="40"/>
      <c r="M84" s="40">
        <f t="shared" si="11"/>
        <v>0</v>
      </c>
      <c r="N84" s="40">
        <f t="shared" si="12"/>
        <v>0</v>
      </c>
      <c r="O84" s="19">
        <v>0</v>
      </c>
      <c r="P84" s="2"/>
      <c r="Q84" s="12"/>
      <c r="R84" s="10" t="s">
        <v>218</v>
      </c>
    </row>
    <row r="85" spans="1:18" ht="79.95" hidden="1" customHeight="1" x14ac:dyDescent="0.25">
      <c r="A85" s="43">
        <v>78</v>
      </c>
      <c r="B85" s="38" t="s">
        <v>168</v>
      </c>
      <c r="C85" s="24" t="s">
        <v>170</v>
      </c>
      <c r="D85" s="24" t="s">
        <v>117</v>
      </c>
      <c r="E85" s="12" t="s">
        <v>72</v>
      </c>
      <c r="F85" s="7"/>
      <c r="G85" s="7"/>
      <c r="H85" s="40">
        <f t="shared" si="9"/>
        <v>0</v>
      </c>
      <c r="I85" s="40"/>
      <c r="J85" s="40">
        <f t="shared" si="10"/>
        <v>0</v>
      </c>
      <c r="K85" s="40"/>
      <c r="L85" s="40"/>
      <c r="M85" s="40">
        <f t="shared" si="11"/>
        <v>0</v>
      </c>
      <c r="N85" s="40">
        <f t="shared" si="12"/>
        <v>0</v>
      </c>
      <c r="O85" s="19">
        <v>0</v>
      </c>
      <c r="P85" s="2"/>
      <c r="Q85" s="12"/>
      <c r="R85" s="10" t="s">
        <v>116</v>
      </c>
    </row>
    <row r="86" spans="1:18" ht="40.200000000000003" hidden="1" customHeight="1" x14ac:dyDescent="0.3">
      <c r="A86" s="56"/>
      <c r="B86" s="57"/>
      <c r="C86" s="57"/>
      <c r="D86" s="57"/>
      <c r="E86" s="58"/>
      <c r="F86" s="13"/>
      <c r="G86" s="13"/>
      <c r="H86" s="13">
        <f>SUM(H80:H85)</f>
        <v>0</v>
      </c>
      <c r="I86" s="13">
        <f t="shared" ref="I86:N86" si="14">SUM(I80:I85)</f>
        <v>0</v>
      </c>
      <c r="J86" s="13">
        <f t="shared" si="14"/>
        <v>0</v>
      </c>
      <c r="K86" s="13">
        <f t="shared" si="14"/>
        <v>0</v>
      </c>
      <c r="L86" s="13">
        <f t="shared" si="14"/>
        <v>0</v>
      </c>
      <c r="M86" s="13">
        <f t="shared" si="14"/>
        <v>0</v>
      </c>
      <c r="N86" s="13">
        <f t="shared" si="14"/>
        <v>0</v>
      </c>
      <c r="O86" s="33"/>
      <c r="P86" s="34"/>
      <c r="Q86" s="32"/>
      <c r="R86" s="35"/>
    </row>
    <row r="87" spans="1:18" ht="79.95" hidden="1" customHeight="1" x14ac:dyDescent="0.25">
      <c r="A87" s="12">
        <v>79</v>
      </c>
      <c r="B87" s="59" t="s">
        <v>146</v>
      </c>
      <c r="C87" s="54" t="s">
        <v>36</v>
      </c>
      <c r="D87" s="6" t="s">
        <v>37</v>
      </c>
      <c r="E87" s="12" t="s">
        <v>23</v>
      </c>
      <c r="F87" s="7">
        <v>23355</v>
      </c>
      <c r="G87" s="15">
        <f>132345*90%</f>
        <v>119110.5</v>
      </c>
      <c r="H87" s="7">
        <f t="shared" si="9"/>
        <v>142465.5</v>
      </c>
      <c r="I87" s="15">
        <f>132345*10%</f>
        <v>13234.5</v>
      </c>
      <c r="J87" s="7">
        <f t="shared" si="10"/>
        <v>155700</v>
      </c>
      <c r="K87" s="7">
        <v>0</v>
      </c>
      <c r="L87" s="7">
        <v>0</v>
      </c>
      <c r="M87" s="7">
        <f t="shared" si="11"/>
        <v>13234.5</v>
      </c>
      <c r="N87" s="7">
        <f t="shared" si="12"/>
        <v>155700</v>
      </c>
      <c r="O87" s="8">
        <v>90</v>
      </c>
      <c r="P87" s="3"/>
      <c r="Q87" s="25" t="s">
        <v>142</v>
      </c>
      <c r="R87" s="17" t="s">
        <v>372</v>
      </c>
    </row>
    <row r="88" spans="1:18" ht="79.95" hidden="1" customHeight="1" x14ac:dyDescent="0.25">
      <c r="A88" s="12">
        <v>80</v>
      </c>
      <c r="B88" s="52"/>
      <c r="C88" s="49"/>
      <c r="D88" s="6" t="s">
        <v>38</v>
      </c>
      <c r="E88" s="12" t="s">
        <v>23</v>
      </c>
      <c r="F88" s="7">
        <v>53190</v>
      </c>
      <c r="G88" s="7">
        <v>0</v>
      </c>
      <c r="H88" s="7">
        <f t="shared" si="9"/>
        <v>53190</v>
      </c>
      <c r="I88" s="7">
        <v>0</v>
      </c>
      <c r="J88" s="7">
        <f t="shared" si="10"/>
        <v>53190</v>
      </c>
      <c r="K88" s="7">
        <v>0</v>
      </c>
      <c r="L88" s="7">
        <v>0</v>
      </c>
      <c r="M88" s="7">
        <f t="shared" si="11"/>
        <v>0</v>
      </c>
      <c r="N88" s="7">
        <f t="shared" si="12"/>
        <v>53190</v>
      </c>
      <c r="O88" s="8">
        <v>90</v>
      </c>
      <c r="P88" s="3"/>
      <c r="Q88" s="25" t="s">
        <v>142</v>
      </c>
      <c r="R88" s="17" t="s">
        <v>372</v>
      </c>
    </row>
    <row r="89" spans="1:18" ht="79.95" hidden="1" customHeight="1" x14ac:dyDescent="0.25">
      <c r="A89" s="12">
        <v>81</v>
      </c>
      <c r="B89" s="52"/>
      <c r="C89" s="22" t="s">
        <v>58</v>
      </c>
      <c r="D89" s="39" t="s">
        <v>253</v>
      </c>
      <c r="E89" s="4" t="s">
        <v>23</v>
      </c>
      <c r="F89" s="7">
        <v>10800</v>
      </c>
      <c r="G89" s="15">
        <f>61200*90%</f>
        <v>55080</v>
      </c>
      <c r="H89" s="7">
        <f t="shared" si="9"/>
        <v>65880</v>
      </c>
      <c r="I89" s="15">
        <f>61200*10%</f>
        <v>6120</v>
      </c>
      <c r="J89" s="7">
        <f t="shared" si="10"/>
        <v>72000</v>
      </c>
      <c r="K89" s="7">
        <v>0</v>
      </c>
      <c r="L89" s="7">
        <v>0</v>
      </c>
      <c r="M89" s="7">
        <f t="shared" si="11"/>
        <v>6120</v>
      </c>
      <c r="N89" s="7">
        <f t="shared" si="12"/>
        <v>72000</v>
      </c>
      <c r="O89" s="8">
        <v>85.4</v>
      </c>
      <c r="P89" s="3"/>
      <c r="Q89" s="25" t="s">
        <v>142</v>
      </c>
      <c r="R89" s="10" t="s">
        <v>377</v>
      </c>
    </row>
    <row r="90" spans="1:18" ht="79.95" hidden="1" customHeight="1" x14ac:dyDescent="0.25">
      <c r="A90" s="12">
        <v>82</v>
      </c>
      <c r="B90" s="52"/>
      <c r="C90" s="22" t="s">
        <v>59</v>
      </c>
      <c r="D90" s="39" t="s">
        <v>254</v>
      </c>
      <c r="E90" s="4" t="s">
        <v>54</v>
      </c>
      <c r="F90" s="7">
        <v>1350</v>
      </c>
      <c r="G90" s="15">
        <f>7650*90%</f>
        <v>6885</v>
      </c>
      <c r="H90" s="7">
        <f t="shared" si="9"/>
        <v>8235</v>
      </c>
      <c r="I90" s="15">
        <f>7650*10%</f>
        <v>765</v>
      </c>
      <c r="J90" s="7">
        <f t="shared" si="10"/>
        <v>9000</v>
      </c>
      <c r="K90" s="7">
        <v>0</v>
      </c>
      <c r="L90" s="7">
        <v>0</v>
      </c>
      <c r="M90" s="7">
        <f t="shared" si="11"/>
        <v>765</v>
      </c>
      <c r="N90" s="7">
        <f t="shared" si="12"/>
        <v>9000</v>
      </c>
      <c r="O90" s="9">
        <v>72.7</v>
      </c>
      <c r="P90" s="2"/>
      <c r="Q90" s="25" t="s">
        <v>142</v>
      </c>
      <c r="R90" s="10" t="s">
        <v>378</v>
      </c>
    </row>
    <row r="91" spans="1:18" ht="79.95" hidden="1" customHeight="1" x14ac:dyDescent="0.25">
      <c r="A91" s="12">
        <v>83</v>
      </c>
      <c r="B91" s="53"/>
      <c r="C91" s="22" t="s">
        <v>99</v>
      </c>
      <c r="D91" s="6" t="s">
        <v>255</v>
      </c>
      <c r="E91" s="4" t="s">
        <v>76</v>
      </c>
      <c r="F91" s="7"/>
      <c r="G91" s="7"/>
      <c r="H91" s="40">
        <f t="shared" si="9"/>
        <v>0</v>
      </c>
      <c r="I91" s="40"/>
      <c r="J91" s="40">
        <f t="shared" ref="J91:J134" si="15">SUM(F91:G91,I91)</f>
        <v>0</v>
      </c>
      <c r="K91" s="40"/>
      <c r="L91" s="40"/>
      <c r="M91" s="40">
        <f t="shared" si="11"/>
        <v>0</v>
      </c>
      <c r="N91" s="40">
        <f t="shared" ref="N91:N134" si="16">SUM(F91,G91,I91,K91,L91)</f>
        <v>0</v>
      </c>
      <c r="O91" s="19">
        <v>0</v>
      </c>
      <c r="P91" s="2"/>
      <c r="Q91" s="25"/>
      <c r="R91" s="10" t="s">
        <v>256</v>
      </c>
    </row>
    <row r="92" spans="1:18" ht="40.200000000000003" hidden="1" customHeight="1" x14ac:dyDescent="0.3">
      <c r="A92" s="55"/>
      <c r="B92" s="55"/>
      <c r="C92" s="55"/>
      <c r="D92" s="55"/>
      <c r="E92" s="55"/>
      <c r="F92" s="13"/>
      <c r="G92" s="13"/>
      <c r="H92" s="13">
        <f>SUM(H87:H91)</f>
        <v>269770.5</v>
      </c>
      <c r="I92" s="13">
        <f t="shared" ref="I92:N92" si="17">SUM(I87:I91)</f>
        <v>20119.5</v>
      </c>
      <c r="J92" s="13">
        <f t="shared" si="17"/>
        <v>289890</v>
      </c>
      <c r="K92" s="13">
        <f t="shared" si="17"/>
        <v>0</v>
      </c>
      <c r="L92" s="13">
        <f t="shared" si="17"/>
        <v>0</v>
      </c>
      <c r="M92" s="13">
        <f t="shared" si="17"/>
        <v>20119.5</v>
      </c>
      <c r="N92" s="13">
        <f t="shared" si="17"/>
        <v>289890</v>
      </c>
      <c r="O92" s="33"/>
      <c r="P92" s="34"/>
      <c r="Q92" s="32"/>
      <c r="R92" s="35"/>
    </row>
    <row r="93" spans="1:18" ht="79.95" hidden="1" customHeight="1" x14ac:dyDescent="0.25">
      <c r="A93" s="12">
        <v>84</v>
      </c>
      <c r="B93" s="50" t="s">
        <v>171</v>
      </c>
      <c r="C93" s="51" t="s">
        <v>173</v>
      </c>
      <c r="D93" s="6" t="s">
        <v>257</v>
      </c>
      <c r="E93" s="12" t="s">
        <v>60</v>
      </c>
      <c r="F93" s="7">
        <v>0</v>
      </c>
      <c r="G93" s="7">
        <v>41544</v>
      </c>
      <c r="H93" s="7">
        <f t="shared" si="9"/>
        <v>41544</v>
      </c>
      <c r="I93" s="7">
        <v>0</v>
      </c>
      <c r="J93" s="7">
        <f t="shared" si="15"/>
        <v>41544</v>
      </c>
      <c r="K93" s="7">
        <v>0</v>
      </c>
      <c r="L93" s="7">
        <v>0</v>
      </c>
      <c r="M93" s="7">
        <f t="shared" si="11"/>
        <v>0</v>
      </c>
      <c r="N93" s="7">
        <f t="shared" si="16"/>
        <v>41544</v>
      </c>
      <c r="O93" s="9">
        <v>96</v>
      </c>
      <c r="P93" s="2"/>
      <c r="Q93" s="25" t="s">
        <v>142</v>
      </c>
      <c r="R93" s="10" t="s">
        <v>372</v>
      </c>
    </row>
    <row r="94" spans="1:18" ht="79.95" hidden="1" customHeight="1" x14ac:dyDescent="0.25">
      <c r="A94" s="12">
        <v>85</v>
      </c>
      <c r="B94" s="50"/>
      <c r="C94" s="51"/>
      <c r="D94" s="6" t="s">
        <v>258</v>
      </c>
      <c r="E94" s="12" t="s">
        <v>68</v>
      </c>
      <c r="F94" s="7"/>
      <c r="G94" s="7"/>
      <c r="H94" s="40">
        <f t="shared" si="9"/>
        <v>0</v>
      </c>
      <c r="I94" s="40"/>
      <c r="J94" s="40">
        <f t="shared" si="15"/>
        <v>0</v>
      </c>
      <c r="K94" s="40"/>
      <c r="L94" s="40"/>
      <c r="M94" s="40">
        <f t="shared" si="11"/>
        <v>0</v>
      </c>
      <c r="N94" s="40">
        <f t="shared" si="16"/>
        <v>0</v>
      </c>
      <c r="O94" s="19">
        <v>0</v>
      </c>
      <c r="P94" s="2"/>
      <c r="Q94" s="12"/>
      <c r="R94" s="10" t="s">
        <v>218</v>
      </c>
    </row>
    <row r="95" spans="1:18" ht="79.95" hidden="1" customHeight="1" x14ac:dyDescent="0.25">
      <c r="A95" s="12">
        <v>86</v>
      </c>
      <c r="B95" s="50" t="s">
        <v>172</v>
      </c>
      <c r="C95" s="51" t="s">
        <v>174</v>
      </c>
      <c r="D95" s="6" t="s">
        <v>259</v>
      </c>
      <c r="E95" s="12" t="s">
        <v>68</v>
      </c>
      <c r="F95" s="7"/>
      <c r="G95" s="7"/>
      <c r="H95" s="40">
        <f t="shared" si="9"/>
        <v>0</v>
      </c>
      <c r="I95" s="40"/>
      <c r="J95" s="40">
        <f t="shared" si="15"/>
        <v>0</v>
      </c>
      <c r="K95" s="40"/>
      <c r="L95" s="40"/>
      <c r="M95" s="40">
        <f t="shared" si="11"/>
        <v>0</v>
      </c>
      <c r="N95" s="40">
        <f t="shared" si="16"/>
        <v>0</v>
      </c>
      <c r="O95" s="19">
        <v>0</v>
      </c>
      <c r="P95" s="2"/>
      <c r="Q95" s="12"/>
      <c r="R95" s="10" t="s">
        <v>218</v>
      </c>
    </row>
    <row r="96" spans="1:18" ht="79.95" hidden="1" customHeight="1" x14ac:dyDescent="0.25">
      <c r="A96" s="12">
        <v>87</v>
      </c>
      <c r="B96" s="50"/>
      <c r="C96" s="51"/>
      <c r="D96" s="6" t="s">
        <v>260</v>
      </c>
      <c r="E96" s="12" t="s">
        <v>68</v>
      </c>
      <c r="F96" s="7"/>
      <c r="G96" s="7"/>
      <c r="H96" s="40">
        <f t="shared" si="9"/>
        <v>0</v>
      </c>
      <c r="I96" s="40"/>
      <c r="J96" s="40">
        <f t="shared" si="15"/>
        <v>0</v>
      </c>
      <c r="K96" s="40"/>
      <c r="L96" s="40"/>
      <c r="M96" s="40">
        <f t="shared" si="11"/>
        <v>0</v>
      </c>
      <c r="N96" s="40">
        <f t="shared" si="16"/>
        <v>0</v>
      </c>
      <c r="O96" s="19">
        <v>0</v>
      </c>
      <c r="P96" s="2"/>
      <c r="Q96" s="12"/>
      <c r="R96" s="10" t="s">
        <v>218</v>
      </c>
    </row>
    <row r="97" spans="1:18" ht="79.95" hidden="1" customHeight="1" x14ac:dyDescent="0.25">
      <c r="A97" s="12">
        <v>88</v>
      </c>
      <c r="B97" s="50"/>
      <c r="C97" s="51"/>
      <c r="D97" s="6" t="s">
        <v>261</v>
      </c>
      <c r="E97" s="12" t="s">
        <v>67</v>
      </c>
      <c r="F97" s="7"/>
      <c r="G97" s="7"/>
      <c r="H97" s="40">
        <f t="shared" si="9"/>
        <v>0</v>
      </c>
      <c r="I97" s="40"/>
      <c r="J97" s="40">
        <f t="shared" si="15"/>
        <v>0</v>
      </c>
      <c r="K97" s="40"/>
      <c r="L97" s="40"/>
      <c r="M97" s="40">
        <f t="shared" si="11"/>
        <v>0</v>
      </c>
      <c r="N97" s="40">
        <f t="shared" si="16"/>
        <v>0</v>
      </c>
      <c r="O97" s="19">
        <v>0</v>
      </c>
      <c r="P97" s="2"/>
      <c r="Q97" s="12"/>
      <c r="R97" s="10" t="s">
        <v>218</v>
      </c>
    </row>
    <row r="98" spans="1:18" ht="79.95" hidden="1" customHeight="1" x14ac:dyDescent="0.25">
      <c r="A98" s="12">
        <v>89</v>
      </c>
      <c r="B98" s="50"/>
      <c r="C98" s="51" t="s">
        <v>61</v>
      </c>
      <c r="D98" s="6" t="s">
        <v>62</v>
      </c>
      <c r="E98" s="4" t="s">
        <v>64</v>
      </c>
      <c r="F98" s="7">
        <v>0</v>
      </c>
      <c r="G98" s="7">
        <v>24500</v>
      </c>
      <c r="H98" s="7">
        <f t="shared" si="9"/>
        <v>24500</v>
      </c>
      <c r="I98" s="7">
        <v>0</v>
      </c>
      <c r="J98" s="7">
        <f t="shared" si="15"/>
        <v>24500</v>
      </c>
      <c r="K98" s="7">
        <v>0</v>
      </c>
      <c r="L98" s="7">
        <v>0</v>
      </c>
      <c r="M98" s="7">
        <f t="shared" si="11"/>
        <v>0</v>
      </c>
      <c r="N98" s="7">
        <f t="shared" si="16"/>
        <v>24500</v>
      </c>
      <c r="O98" s="9">
        <v>89.4</v>
      </c>
      <c r="P98" s="2"/>
      <c r="Q98" s="25" t="s">
        <v>142</v>
      </c>
      <c r="R98" s="10" t="s">
        <v>372</v>
      </c>
    </row>
    <row r="99" spans="1:18" ht="79.95" hidden="1" customHeight="1" x14ac:dyDescent="0.25">
      <c r="A99" s="12">
        <v>90</v>
      </c>
      <c r="B99" s="50"/>
      <c r="C99" s="51"/>
      <c r="D99" s="46" t="s">
        <v>350</v>
      </c>
      <c r="E99" s="5" t="s">
        <v>71</v>
      </c>
      <c r="F99" s="7"/>
      <c r="G99" s="7"/>
      <c r="H99" s="40">
        <f t="shared" si="9"/>
        <v>0</v>
      </c>
      <c r="I99" s="40"/>
      <c r="J99" s="40">
        <f t="shared" si="15"/>
        <v>0</v>
      </c>
      <c r="K99" s="40"/>
      <c r="L99" s="40"/>
      <c r="M99" s="40">
        <f t="shared" si="11"/>
        <v>0</v>
      </c>
      <c r="N99" s="40">
        <f t="shared" si="16"/>
        <v>0</v>
      </c>
      <c r="O99" s="19">
        <v>0</v>
      </c>
      <c r="P99" s="2"/>
      <c r="Q99" s="12"/>
      <c r="R99" s="10" t="s">
        <v>218</v>
      </c>
    </row>
    <row r="100" spans="1:18" ht="79.95" hidden="1" customHeight="1" x14ac:dyDescent="0.25">
      <c r="A100" s="12">
        <v>91</v>
      </c>
      <c r="B100" s="50"/>
      <c r="C100" s="51"/>
      <c r="D100" s="6" t="s">
        <v>262</v>
      </c>
      <c r="E100" s="12" t="s">
        <v>71</v>
      </c>
      <c r="F100" s="7"/>
      <c r="G100" s="7"/>
      <c r="H100" s="40">
        <f t="shared" si="9"/>
        <v>0</v>
      </c>
      <c r="I100" s="40"/>
      <c r="J100" s="40">
        <f t="shared" si="15"/>
        <v>0</v>
      </c>
      <c r="K100" s="40"/>
      <c r="L100" s="40"/>
      <c r="M100" s="40">
        <f t="shared" si="11"/>
        <v>0</v>
      </c>
      <c r="N100" s="40">
        <f t="shared" si="16"/>
        <v>0</v>
      </c>
      <c r="O100" s="19">
        <v>0</v>
      </c>
      <c r="P100" s="2"/>
      <c r="Q100" s="12"/>
      <c r="R100" s="10" t="s">
        <v>218</v>
      </c>
    </row>
    <row r="101" spans="1:18" ht="79.95" hidden="1" customHeight="1" x14ac:dyDescent="0.25">
      <c r="A101" s="12">
        <v>92</v>
      </c>
      <c r="B101" s="50"/>
      <c r="C101" s="51"/>
      <c r="D101" s="6" t="s">
        <v>70</v>
      </c>
      <c r="E101" s="5" t="s">
        <v>71</v>
      </c>
      <c r="F101" s="7"/>
      <c r="G101" s="7"/>
      <c r="H101" s="40">
        <f t="shared" si="9"/>
        <v>0</v>
      </c>
      <c r="I101" s="40"/>
      <c r="J101" s="40">
        <f t="shared" si="15"/>
        <v>0</v>
      </c>
      <c r="K101" s="40"/>
      <c r="L101" s="40"/>
      <c r="M101" s="40">
        <f t="shared" si="11"/>
        <v>0</v>
      </c>
      <c r="N101" s="40">
        <f t="shared" si="16"/>
        <v>0</v>
      </c>
      <c r="O101" s="19">
        <v>0</v>
      </c>
      <c r="P101" s="2"/>
      <c r="Q101" s="12"/>
      <c r="R101" s="10" t="s">
        <v>218</v>
      </c>
    </row>
    <row r="102" spans="1:18" ht="79.95" hidden="1" customHeight="1" x14ac:dyDescent="0.25">
      <c r="A102" s="12">
        <v>93</v>
      </c>
      <c r="B102" s="50"/>
      <c r="C102" s="51"/>
      <c r="D102" s="6" t="s">
        <v>263</v>
      </c>
      <c r="E102" s="5" t="s">
        <v>67</v>
      </c>
      <c r="F102" s="7"/>
      <c r="G102" s="7"/>
      <c r="H102" s="40">
        <f t="shared" si="9"/>
        <v>0</v>
      </c>
      <c r="I102" s="40"/>
      <c r="J102" s="40">
        <f t="shared" si="15"/>
        <v>0</v>
      </c>
      <c r="K102" s="40"/>
      <c r="L102" s="40"/>
      <c r="M102" s="40">
        <f t="shared" si="11"/>
        <v>0</v>
      </c>
      <c r="N102" s="40">
        <f t="shared" si="16"/>
        <v>0</v>
      </c>
      <c r="O102" s="19">
        <v>0</v>
      </c>
      <c r="P102" s="2"/>
      <c r="Q102" s="12"/>
      <c r="R102" s="10" t="s">
        <v>218</v>
      </c>
    </row>
    <row r="103" spans="1:18" ht="79.95" hidden="1" customHeight="1" x14ac:dyDescent="0.25">
      <c r="A103" s="12">
        <v>94</v>
      </c>
      <c r="B103" s="50"/>
      <c r="C103" s="51"/>
      <c r="D103" s="6" t="s">
        <v>264</v>
      </c>
      <c r="E103" s="5" t="s">
        <v>71</v>
      </c>
      <c r="F103" s="7"/>
      <c r="G103" s="7"/>
      <c r="H103" s="40">
        <f t="shared" si="9"/>
        <v>0</v>
      </c>
      <c r="I103" s="40"/>
      <c r="J103" s="40">
        <f t="shared" si="15"/>
        <v>0</v>
      </c>
      <c r="K103" s="40"/>
      <c r="L103" s="40"/>
      <c r="M103" s="40">
        <f t="shared" si="11"/>
        <v>0</v>
      </c>
      <c r="N103" s="40">
        <f t="shared" si="16"/>
        <v>0</v>
      </c>
      <c r="O103" s="19">
        <v>0</v>
      </c>
      <c r="P103" s="2"/>
      <c r="Q103" s="12"/>
      <c r="R103" s="10" t="s">
        <v>218</v>
      </c>
    </row>
    <row r="104" spans="1:18" ht="79.95" hidden="1" customHeight="1" x14ac:dyDescent="0.25">
      <c r="A104" s="43">
        <v>95</v>
      </c>
      <c r="B104" s="52" t="s">
        <v>172</v>
      </c>
      <c r="C104" s="48" t="s">
        <v>63</v>
      </c>
      <c r="D104" s="24" t="s">
        <v>265</v>
      </c>
      <c r="E104" s="5" t="s">
        <v>12</v>
      </c>
      <c r="F104" s="7">
        <v>0</v>
      </c>
      <c r="G104" s="15">
        <f>17500*90%</f>
        <v>15750</v>
      </c>
      <c r="H104" s="7">
        <f t="shared" si="9"/>
        <v>15750</v>
      </c>
      <c r="I104" s="15">
        <f>17500*10%</f>
        <v>1750</v>
      </c>
      <c r="J104" s="7">
        <f t="shared" si="15"/>
        <v>17500</v>
      </c>
      <c r="K104" s="7">
        <v>0</v>
      </c>
      <c r="L104" s="7">
        <v>0</v>
      </c>
      <c r="M104" s="7">
        <f t="shared" si="11"/>
        <v>1750</v>
      </c>
      <c r="N104" s="7">
        <f t="shared" si="16"/>
        <v>17500</v>
      </c>
      <c r="O104" s="9">
        <v>77.2</v>
      </c>
      <c r="P104" s="2"/>
      <c r="Q104" s="25" t="s">
        <v>142</v>
      </c>
      <c r="R104" s="10" t="s">
        <v>372</v>
      </c>
    </row>
    <row r="105" spans="1:18" ht="79.95" hidden="1" customHeight="1" x14ac:dyDescent="0.25">
      <c r="A105" s="12">
        <v>96</v>
      </c>
      <c r="B105" s="52"/>
      <c r="C105" s="48"/>
      <c r="D105" s="6" t="s">
        <v>266</v>
      </c>
      <c r="E105" s="5" t="s">
        <v>12</v>
      </c>
      <c r="F105" s="7">
        <v>0</v>
      </c>
      <c r="G105" s="15">
        <f>34713*90%</f>
        <v>31241.7</v>
      </c>
      <c r="H105" s="7">
        <f t="shared" si="9"/>
        <v>31241.7</v>
      </c>
      <c r="I105" s="15">
        <f>34713*10%</f>
        <v>3471.3</v>
      </c>
      <c r="J105" s="7">
        <f t="shared" si="15"/>
        <v>34713</v>
      </c>
      <c r="K105" s="7">
        <v>0</v>
      </c>
      <c r="L105" s="7">
        <v>0</v>
      </c>
      <c r="M105" s="7">
        <f t="shared" si="11"/>
        <v>3471.3</v>
      </c>
      <c r="N105" s="7">
        <f t="shared" si="16"/>
        <v>34713</v>
      </c>
      <c r="O105" s="9">
        <v>77.2</v>
      </c>
      <c r="P105" s="2"/>
      <c r="Q105" s="25" t="s">
        <v>142</v>
      </c>
      <c r="R105" s="10" t="s">
        <v>372</v>
      </c>
    </row>
    <row r="106" spans="1:18" ht="79.95" hidden="1" customHeight="1" x14ac:dyDescent="0.25">
      <c r="A106" s="12">
        <v>97</v>
      </c>
      <c r="B106" s="53"/>
      <c r="C106" s="49"/>
      <c r="D106" s="6" t="s">
        <v>267</v>
      </c>
      <c r="E106" s="5" t="s">
        <v>72</v>
      </c>
      <c r="F106" s="7"/>
      <c r="G106" s="7"/>
      <c r="H106" s="40">
        <f t="shared" si="9"/>
        <v>0</v>
      </c>
      <c r="I106" s="40"/>
      <c r="J106" s="40">
        <f t="shared" si="15"/>
        <v>0</v>
      </c>
      <c r="K106" s="40"/>
      <c r="L106" s="40"/>
      <c r="M106" s="40">
        <f t="shared" ref="M106:M149" si="18">I106+K106+L106</f>
        <v>0</v>
      </c>
      <c r="N106" s="40">
        <f t="shared" si="16"/>
        <v>0</v>
      </c>
      <c r="O106" s="19">
        <v>0</v>
      </c>
      <c r="P106" s="2"/>
      <c r="Q106" s="12"/>
      <c r="R106" s="10" t="s">
        <v>268</v>
      </c>
    </row>
    <row r="107" spans="1:18" ht="40.200000000000003" hidden="1" customHeight="1" x14ac:dyDescent="0.3">
      <c r="A107" s="55"/>
      <c r="B107" s="55"/>
      <c r="C107" s="55"/>
      <c r="D107" s="55"/>
      <c r="E107" s="55"/>
      <c r="F107" s="13"/>
      <c r="G107" s="13"/>
      <c r="H107" s="13">
        <f>SUM(H93:H106)</f>
        <v>113035.7</v>
      </c>
      <c r="I107" s="13">
        <f t="shared" ref="I107:N107" si="19">SUM(I93:I106)</f>
        <v>5221.3</v>
      </c>
      <c r="J107" s="13">
        <f t="shared" si="19"/>
        <v>118257</v>
      </c>
      <c r="K107" s="13">
        <f t="shared" si="19"/>
        <v>0</v>
      </c>
      <c r="L107" s="13">
        <f t="shared" si="19"/>
        <v>0</v>
      </c>
      <c r="M107" s="13">
        <f t="shared" si="19"/>
        <v>5221.3</v>
      </c>
      <c r="N107" s="13">
        <f t="shared" si="19"/>
        <v>118257</v>
      </c>
      <c r="O107" s="33"/>
      <c r="P107" s="34"/>
      <c r="Q107" s="32"/>
      <c r="R107" s="35"/>
    </row>
    <row r="108" spans="1:18" ht="79.95" hidden="1" customHeight="1" x14ac:dyDescent="0.25">
      <c r="A108" s="12">
        <v>98</v>
      </c>
      <c r="B108" s="50" t="s">
        <v>175</v>
      </c>
      <c r="C108" s="51" t="s">
        <v>176</v>
      </c>
      <c r="D108" s="6" t="s">
        <v>147</v>
      </c>
      <c r="E108" s="12" t="s">
        <v>54</v>
      </c>
      <c r="F108" s="7">
        <v>40571.96</v>
      </c>
      <c r="G108" s="7">
        <v>0</v>
      </c>
      <c r="H108" s="7">
        <f t="shared" si="9"/>
        <v>40571.96</v>
      </c>
      <c r="I108" s="7">
        <v>0</v>
      </c>
      <c r="J108" s="7">
        <v>40571.96</v>
      </c>
      <c r="K108" s="7">
        <v>0</v>
      </c>
      <c r="L108" s="7">
        <v>0</v>
      </c>
      <c r="M108" s="7">
        <v>0</v>
      </c>
      <c r="N108" s="7">
        <v>40571.96</v>
      </c>
      <c r="O108" s="8">
        <v>90.6</v>
      </c>
      <c r="P108" s="3"/>
      <c r="Q108" s="25" t="s">
        <v>141</v>
      </c>
      <c r="R108" s="10" t="s">
        <v>372</v>
      </c>
    </row>
    <row r="109" spans="1:18" ht="79.95" hidden="1" customHeight="1" x14ac:dyDescent="0.25">
      <c r="A109" s="12">
        <v>99</v>
      </c>
      <c r="B109" s="50"/>
      <c r="C109" s="51"/>
      <c r="D109" s="6" t="s">
        <v>123</v>
      </c>
      <c r="E109" s="12" t="s">
        <v>148</v>
      </c>
      <c r="F109" s="7"/>
      <c r="G109" s="7"/>
      <c r="H109" s="40">
        <f t="shared" si="9"/>
        <v>0</v>
      </c>
      <c r="I109" s="40"/>
      <c r="J109" s="40">
        <v>0</v>
      </c>
      <c r="K109" s="40"/>
      <c r="L109" s="40"/>
      <c r="M109" s="40">
        <v>0</v>
      </c>
      <c r="N109" s="40">
        <v>0</v>
      </c>
      <c r="O109" s="8">
        <v>0</v>
      </c>
      <c r="P109" s="3"/>
      <c r="Q109" s="25"/>
      <c r="R109" s="10" t="s">
        <v>269</v>
      </c>
    </row>
    <row r="110" spans="1:18" ht="79.95" hidden="1" customHeight="1" x14ac:dyDescent="0.25">
      <c r="A110" s="12">
        <v>100</v>
      </c>
      <c r="B110" s="50"/>
      <c r="C110" s="51"/>
      <c r="D110" s="6" t="s">
        <v>124</v>
      </c>
      <c r="E110" s="12" t="s">
        <v>149</v>
      </c>
      <c r="F110" s="7"/>
      <c r="G110" s="7"/>
      <c r="H110" s="40">
        <f t="shared" si="9"/>
        <v>0</v>
      </c>
      <c r="I110" s="40"/>
      <c r="J110" s="40">
        <v>0</v>
      </c>
      <c r="K110" s="40"/>
      <c r="L110" s="40"/>
      <c r="M110" s="40">
        <v>0</v>
      </c>
      <c r="N110" s="40">
        <v>0</v>
      </c>
      <c r="O110" s="8">
        <v>0</v>
      </c>
      <c r="P110" s="3"/>
      <c r="Q110" s="25"/>
      <c r="R110" s="10" t="s">
        <v>269</v>
      </c>
    </row>
    <row r="111" spans="1:18" ht="79.95" hidden="1" customHeight="1" x14ac:dyDescent="0.25">
      <c r="A111" s="12">
        <v>101</v>
      </c>
      <c r="B111" s="50"/>
      <c r="C111" s="51"/>
      <c r="D111" s="6" t="s">
        <v>125</v>
      </c>
      <c r="E111" s="12" t="s">
        <v>149</v>
      </c>
      <c r="F111" s="7"/>
      <c r="G111" s="7"/>
      <c r="H111" s="40">
        <f t="shared" si="9"/>
        <v>0</v>
      </c>
      <c r="I111" s="40"/>
      <c r="J111" s="40">
        <v>0</v>
      </c>
      <c r="K111" s="40"/>
      <c r="L111" s="40"/>
      <c r="M111" s="40">
        <v>0</v>
      </c>
      <c r="N111" s="40">
        <v>0</v>
      </c>
      <c r="O111" s="8">
        <v>0</v>
      </c>
      <c r="P111" s="3"/>
      <c r="Q111" s="25"/>
      <c r="R111" s="10" t="s">
        <v>269</v>
      </c>
    </row>
    <row r="112" spans="1:18" ht="79.95" hidden="1" customHeight="1" x14ac:dyDescent="0.25">
      <c r="A112" s="12">
        <v>102</v>
      </c>
      <c r="B112" s="50"/>
      <c r="C112" s="51"/>
      <c r="D112" s="6" t="s">
        <v>126</v>
      </c>
      <c r="E112" s="12" t="s">
        <v>150</v>
      </c>
      <c r="F112" s="7"/>
      <c r="G112" s="7"/>
      <c r="H112" s="40">
        <f t="shared" si="9"/>
        <v>0</v>
      </c>
      <c r="I112" s="40"/>
      <c r="J112" s="40">
        <v>0</v>
      </c>
      <c r="K112" s="40"/>
      <c r="L112" s="40"/>
      <c r="M112" s="40">
        <v>0</v>
      </c>
      <c r="N112" s="40">
        <v>0</v>
      </c>
      <c r="O112" s="8">
        <v>0</v>
      </c>
      <c r="P112" s="3"/>
      <c r="Q112" s="25"/>
      <c r="R112" s="10" t="s">
        <v>269</v>
      </c>
    </row>
    <row r="113" spans="1:18" ht="49.95" hidden="1" customHeight="1" x14ac:dyDescent="0.25">
      <c r="A113" s="12">
        <v>103</v>
      </c>
      <c r="B113" s="50"/>
      <c r="C113" s="51"/>
      <c r="D113" s="6" t="s">
        <v>127</v>
      </c>
      <c r="E113" s="12" t="s">
        <v>149</v>
      </c>
      <c r="F113" s="7"/>
      <c r="G113" s="7"/>
      <c r="H113" s="40">
        <f t="shared" si="9"/>
        <v>0</v>
      </c>
      <c r="I113" s="40"/>
      <c r="J113" s="40">
        <v>0</v>
      </c>
      <c r="K113" s="40"/>
      <c r="L113" s="40"/>
      <c r="M113" s="40">
        <v>0</v>
      </c>
      <c r="N113" s="40">
        <v>0</v>
      </c>
      <c r="O113" s="8">
        <v>0</v>
      </c>
      <c r="P113" s="3"/>
      <c r="Q113" s="25"/>
      <c r="R113" s="10" t="s">
        <v>269</v>
      </c>
    </row>
    <row r="114" spans="1:18" ht="79.95" hidden="1" customHeight="1" x14ac:dyDescent="0.25">
      <c r="A114" s="43">
        <v>104</v>
      </c>
      <c r="B114" s="37" t="s">
        <v>175</v>
      </c>
      <c r="C114" s="24" t="s">
        <v>177</v>
      </c>
      <c r="D114" s="24" t="s">
        <v>128</v>
      </c>
      <c r="E114" s="12" t="s">
        <v>151</v>
      </c>
      <c r="F114" s="7"/>
      <c r="G114" s="7"/>
      <c r="H114" s="40">
        <f t="shared" si="9"/>
        <v>0</v>
      </c>
      <c r="I114" s="40"/>
      <c r="J114" s="40">
        <v>0</v>
      </c>
      <c r="K114" s="40"/>
      <c r="L114" s="40"/>
      <c r="M114" s="40">
        <v>0</v>
      </c>
      <c r="N114" s="40">
        <v>0</v>
      </c>
      <c r="O114" s="8">
        <v>0</v>
      </c>
      <c r="P114" s="3"/>
      <c r="Q114" s="25"/>
      <c r="R114" s="10" t="s">
        <v>269</v>
      </c>
    </row>
    <row r="115" spans="1:18" ht="40.200000000000003" hidden="1" customHeight="1" x14ac:dyDescent="0.3">
      <c r="A115" s="55"/>
      <c r="B115" s="55"/>
      <c r="C115" s="55"/>
      <c r="D115" s="55"/>
      <c r="E115" s="55"/>
      <c r="F115" s="13"/>
      <c r="G115" s="13"/>
      <c r="H115" s="13">
        <f>SUM(H108:H114)</f>
        <v>40571.96</v>
      </c>
      <c r="I115" s="13">
        <f t="shared" ref="I115:N115" si="20">SUM(I108:I114)</f>
        <v>0</v>
      </c>
      <c r="J115" s="13">
        <f t="shared" si="20"/>
        <v>40571.96</v>
      </c>
      <c r="K115" s="13">
        <f t="shared" si="20"/>
        <v>0</v>
      </c>
      <c r="L115" s="13">
        <f t="shared" si="20"/>
        <v>0</v>
      </c>
      <c r="M115" s="13">
        <f t="shared" si="20"/>
        <v>0</v>
      </c>
      <c r="N115" s="13">
        <f t="shared" si="20"/>
        <v>40571.96</v>
      </c>
      <c r="O115" s="33"/>
      <c r="P115" s="34"/>
      <c r="Q115" s="32"/>
      <c r="R115" s="35"/>
    </row>
    <row r="116" spans="1:18" ht="79.95" hidden="1" customHeight="1" x14ac:dyDescent="0.25">
      <c r="A116" s="12">
        <v>105</v>
      </c>
      <c r="B116" s="50" t="s">
        <v>152</v>
      </c>
      <c r="C116" s="51" t="s">
        <v>153</v>
      </c>
      <c r="D116" s="6" t="s">
        <v>270</v>
      </c>
      <c r="E116" s="12" t="s">
        <v>51</v>
      </c>
      <c r="F116" s="7">
        <v>0</v>
      </c>
      <c r="G116" s="7">
        <v>51660</v>
      </c>
      <c r="H116" s="7">
        <f t="shared" si="9"/>
        <v>51660</v>
      </c>
      <c r="I116" s="7">
        <v>34440</v>
      </c>
      <c r="J116" s="7">
        <f t="shared" si="15"/>
        <v>86100</v>
      </c>
      <c r="K116" s="7">
        <v>0</v>
      </c>
      <c r="L116" s="7">
        <v>0</v>
      </c>
      <c r="M116" s="7">
        <f t="shared" si="18"/>
        <v>34440</v>
      </c>
      <c r="N116" s="7">
        <f t="shared" si="16"/>
        <v>86100</v>
      </c>
      <c r="O116" s="8">
        <v>94.9</v>
      </c>
      <c r="P116" s="3"/>
      <c r="Q116" s="25" t="s">
        <v>142</v>
      </c>
      <c r="R116" s="10" t="s">
        <v>372</v>
      </c>
    </row>
    <row r="117" spans="1:18" ht="79.95" hidden="1" customHeight="1" x14ac:dyDescent="0.25">
      <c r="A117" s="12">
        <v>106</v>
      </c>
      <c r="B117" s="50"/>
      <c r="C117" s="51"/>
      <c r="D117" s="6" t="s">
        <v>271</v>
      </c>
      <c r="E117" s="12" t="s">
        <v>42</v>
      </c>
      <c r="F117" s="7">
        <v>0</v>
      </c>
      <c r="G117" s="14">
        <f>209920*40%</f>
        <v>83968</v>
      </c>
      <c r="H117" s="7">
        <f t="shared" si="9"/>
        <v>83968</v>
      </c>
      <c r="I117" s="14">
        <f>200080+209920*60%</f>
        <v>326032</v>
      </c>
      <c r="J117" s="7">
        <f t="shared" si="15"/>
        <v>410000</v>
      </c>
      <c r="K117" s="7">
        <v>0</v>
      </c>
      <c r="L117" s="7">
        <v>0</v>
      </c>
      <c r="M117" s="7">
        <f t="shared" si="18"/>
        <v>326032</v>
      </c>
      <c r="N117" s="7">
        <f t="shared" si="16"/>
        <v>410000</v>
      </c>
      <c r="O117" s="8">
        <v>94.9</v>
      </c>
      <c r="P117" s="3"/>
      <c r="Q117" s="25" t="s">
        <v>142</v>
      </c>
      <c r="R117" s="17" t="s">
        <v>379</v>
      </c>
    </row>
    <row r="118" spans="1:18" ht="79.95" hidden="1" customHeight="1" x14ac:dyDescent="0.25">
      <c r="A118" s="12">
        <v>107</v>
      </c>
      <c r="B118" s="50"/>
      <c r="C118" s="51"/>
      <c r="D118" s="6" t="s">
        <v>50</v>
      </c>
      <c r="E118" s="12" t="s">
        <v>39</v>
      </c>
      <c r="F118" s="7">
        <v>0</v>
      </c>
      <c r="G118" s="7">
        <v>196490</v>
      </c>
      <c r="H118" s="7">
        <f t="shared" si="9"/>
        <v>196490</v>
      </c>
      <c r="I118" s="7">
        <v>207850</v>
      </c>
      <c r="J118" s="7">
        <f t="shared" si="15"/>
        <v>404340</v>
      </c>
      <c r="K118" s="7">
        <v>100960</v>
      </c>
      <c r="L118" s="7">
        <v>102880</v>
      </c>
      <c r="M118" s="7">
        <f t="shared" si="18"/>
        <v>411690</v>
      </c>
      <c r="N118" s="7">
        <f t="shared" si="16"/>
        <v>608180</v>
      </c>
      <c r="O118" s="8">
        <v>94.9</v>
      </c>
      <c r="P118" s="3"/>
      <c r="Q118" s="25" t="s">
        <v>142</v>
      </c>
      <c r="R118" s="10" t="s">
        <v>372</v>
      </c>
    </row>
    <row r="119" spans="1:18" ht="79.95" hidden="1" customHeight="1" x14ac:dyDescent="0.25">
      <c r="A119" s="12">
        <v>108</v>
      </c>
      <c r="B119" s="50"/>
      <c r="C119" s="29" t="s">
        <v>52</v>
      </c>
      <c r="D119" s="6" t="s">
        <v>272</v>
      </c>
      <c r="E119" s="12" t="s">
        <v>42</v>
      </c>
      <c r="F119" s="7">
        <v>0</v>
      </c>
      <c r="G119" s="15">
        <f>73800*90%</f>
        <v>66420</v>
      </c>
      <c r="H119" s="7">
        <f t="shared" si="9"/>
        <v>66420</v>
      </c>
      <c r="I119" s="15">
        <f>73800*10%</f>
        <v>7380</v>
      </c>
      <c r="J119" s="7">
        <f t="shared" si="15"/>
        <v>73800</v>
      </c>
      <c r="K119" s="7">
        <v>0</v>
      </c>
      <c r="L119" s="7">
        <v>0</v>
      </c>
      <c r="M119" s="7">
        <f t="shared" si="18"/>
        <v>7380</v>
      </c>
      <c r="N119" s="7">
        <f t="shared" si="16"/>
        <v>73800</v>
      </c>
      <c r="O119" s="8">
        <v>85</v>
      </c>
      <c r="P119" s="3"/>
      <c r="Q119" s="25" t="s">
        <v>142</v>
      </c>
      <c r="R119" s="17" t="s">
        <v>372</v>
      </c>
    </row>
    <row r="120" spans="1:18" ht="79.95" hidden="1" customHeight="1" x14ac:dyDescent="0.25">
      <c r="A120" s="12">
        <v>109</v>
      </c>
      <c r="B120" s="50"/>
      <c r="C120" s="51" t="s">
        <v>118</v>
      </c>
      <c r="D120" s="6" t="s">
        <v>119</v>
      </c>
      <c r="E120" s="12" t="s">
        <v>120</v>
      </c>
      <c r="F120" s="7"/>
      <c r="G120" s="7"/>
      <c r="H120" s="40">
        <f t="shared" si="9"/>
        <v>0</v>
      </c>
      <c r="I120" s="40"/>
      <c r="J120" s="40">
        <f t="shared" si="15"/>
        <v>0</v>
      </c>
      <c r="K120" s="40"/>
      <c r="L120" s="40"/>
      <c r="M120" s="40">
        <f t="shared" si="18"/>
        <v>0</v>
      </c>
      <c r="N120" s="40">
        <f t="shared" si="16"/>
        <v>0</v>
      </c>
      <c r="O120" s="19">
        <v>0</v>
      </c>
      <c r="P120" s="2"/>
      <c r="Q120" s="12"/>
      <c r="R120" s="17" t="s">
        <v>273</v>
      </c>
    </row>
    <row r="121" spans="1:18" ht="79.95" hidden="1" customHeight="1" x14ac:dyDescent="0.25">
      <c r="A121" s="12">
        <v>110</v>
      </c>
      <c r="B121" s="50"/>
      <c r="C121" s="51"/>
      <c r="D121" s="6" t="s">
        <v>276</v>
      </c>
      <c r="E121" s="5" t="s">
        <v>120</v>
      </c>
      <c r="F121" s="7"/>
      <c r="G121" s="7"/>
      <c r="H121" s="40">
        <f t="shared" si="9"/>
        <v>0</v>
      </c>
      <c r="I121" s="40"/>
      <c r="J121" s="40">
        <f t="shared" si="15"/>
        <v>0</v>
      </c>
      <c r="K121" s="40"/>
      <c r="L121" s="40"/>
      <c r="M121" s="40">
        <f t="shared" si="18"/>
        <v>0</v>
      </c>
      <c r="N121" s="40">
        <f t="shared" si="16"/>
        <v>0</v>
      </c>
      <c r="O121" s="19">
        <v>0</v>
      </c>
      <c r="P121" s="2"/>
      <c r="Q121" s="12"/>
      <c r="R121" s="17" t="s">
        <v>130</v>
      </c>
    </row>
    <row r="122" spans="1:18" ht="79.95" hidden="1" customHeight="1" x14ac:dyDescent="0.25">
      <c r="A122" s="12">
        <v>111</v>
      </c>
      <c r="B122" s="50"/>
      <c r="C122" s="51"/>
      <c r="D122" s="6" t="s">
        <v>275</v>
      </c>
      <c r="E122" s="5" t="s">
        <v>120</v>
      </c>
      <c r="F122" s="7"/>
      <c r="G122" s="7"/>
      <c r="H122" s="40">
        <f t="shared" si="9"/>
        <v>0</v>
      </c>
      <c r="I122" s="40"/>
      <c r="J122" s="40">
        <f t="shared" si="15"/>
        <v>0</v>
      </c>
      <c r="K122" s="40"/>
      <c r="L122" s="40"/>
      <c r="M122" s="40">
        <f t="shared" si="18"/>
        <v>0</v>
      </c>
      <c r="N122" s="40">
        <f t="shared" si="16"/>
        <v>0</v>
      </c>
      <c r="O122" s="19">
        <v>0</v>
      </c>
      <c r="P122" s="2"/>
      <c r="Q122" s="12"/>
      <c r="R122" s="17" t="s">
        <v>273</v>
      </c>
    </row>
    <row r="123" spans="1:18" ht="49.95" hidden="1" customHeight="1" x14ac:dyDescent="0.25">
      <c r="A123" s="12">
        <v>112</v>
      </c>
      <c r="B123" s="50"/>
      <c r="C123" s="51"/>
      <c r="D123" s="6" t="s">
        <v>274</v>
      </c>
      <c r="E123" s="5" t="s">
        <v>120</v>
      </c>
      <c r="F123" s="7"/>
      <c r="G123" s="7"/>
      <c r="H123" s="40">
        <f t="shared" si="9"/>
        <v>0</v>
      </c>
      <c r="I123" s="40"/>
      <c r="J123" s="40">
        <f t="shared" si="15"/>
        <v>0</v>
      </c>
      <c r="K123" s="40"/>
      <c r="L123" s="40"/>
      <c r="M123" s="40">
        <f t="shared" si="18"/>
        <v>0</v>
      </c>
      <c r="N123" s="40">
        <f t="shared" si="16"/>
        <v>0</v>
      </c>
      <c r="O123" s="19">
        <v>0</v>
      </c>
      <c r="P123" s="2"/>
      <c r="Q123" s="12"/>
      <c r="R123" s="17" t="s">
        <v>273</v>
      </c>
    </row>
    <row r="124" spans="1:18" ht="40.200000000000003" hidden="1" customHeight="1" x14ac:dyDescent="0.3">
      <c r="A124" s="55"/>
      <c r="B124" s="55"/>
      <c r="C124" s="55"/>
      <c r="D124" s="55"/>
      <c r="E124" s="55"/>
      <c r="F124" s="13"/>
      <c r="G124" s="13"/>
      <c r="H124" s="13">
        <f>SUM(H116:H123)</f>
        <v>398538</v>
      </c>
      <c r="I124" s="13">
        <f t="shared" ref="I124:N124" si="21">SUM(I116:I123)</f>
        <v>575702</v>
      </c>
      <c r="J124" s="13">
        <f t="shared" si="21"/>
        <v>974240</v>
      </c>
      <c r="K124" s="13">
        <f t="shared" si="21"/>
        <v>100960</v>
      </c>
      <c r="L124" s="13">
        <f t="shared" si="21"/>
        <v>102880</v>
      </c>
      <c r="M124" s="13">
        <f t="shared" si="21"/>
        <v>779542</v>
      </c>
      <c r="N124" s="13">
        <f t="shared" si="21"/>
        <v>1178080</v>
      </c>
      <c r="O124" s="33"/>
      <c r="P124" s="34"/>
      <c r="Q124" s="32"/>
      <c r="R124" s="35"/>
    </row>
    <row r="125" spans="1:18" ht="79.95" hidden="1" customHeight="1" x14ac:dyDescent="0.25">
      <c r="A125" s="12">
        <v>113</v>
      </c>
      <c r="B125" s="59" t="s">
        <v>154</v>
      </c>
      <c r="C125" s="54" t="s">
        <v>136</v>
      </c>
      <c r="D125" s="6" t="s">
        <v>277</v>
      </c>
      <c r="E125" s="12" t="s">
        <v>12</v>
      </c>
      <c r="F125" s="7">
        <v>24600</v>
      </c>
      <c r="G125" s="15">
        <f>41000*90%</f>
        <v>36900</v>
      </c>
      <c r="H125" s="7">
        <f t="shared" si="9"/>
        <v>61500</v>
      </c>
      <c r="I125" s="15">
        <f>41000*10%</f>
        <v>4100</v>
      </c>
      <c r="J125" s="7">
        <f t="shared" si="15"/>
        <v>65600</v>
      </c>
      <c r="K125" s="7">
        <v>0</v>
      </c>
      <c r="L125" s="7">
        <v>0</v>
      </c>
      <c r="M125" s="7">
        <f t="shared" si="18"/>
        <v>4100</v>
      </c>
      <c r="N125" s="7">
        <f t="shared" si="16"/>
        <v>65600</v>
      </c>
      <c r="O125" s="8">
        <v>92.4</v>
      </c>
      <c r="P125" s="3"/>
      <c r="Q125" s="25" t="s">
        <v>142</v>
      </c>
      <c r="R125" s="17" t="s">
        <v>372</v>
      </c>
    </row>
    <row r="126" spans="1:18" ht="79.95" hidden="1" customHeight="1" x14ac:dyDescent="0.25">
      <c r="A126" s="12">
        <v>114</v>
      </c>
      <c r="B126" s="52"/>
      <c r="C126" s="48"/>
      <c r="D126" s="6" t="s">
        <v>103</v>
      </c>
      <c r="E126" s="5" t="s">
        <v>72</v>
      </c>
      <c r="F126" s="7"/>
      <c r="G126" s="7"/>
      <c r="H126" s="40">
        <f t="shared" si="9"/>
        <v>0</v>
      </c>
      <c r="I126" s="40"/>
      <c r="J126" s="40">
        <f t="shared" si="15"/>
        <v>0</v>
      </c>
      <c r="K126" s="40"/>
      <c r="L126" s="40"/>
      <c r="M126" s="40">
        <f t="shared" si="18"/>
        <v>0</v>
      </c>
      <c r="N126" s="40">
        <f t="shared" si="16"/>
        <v>0</v>
      </c>
      <c r="O126" s="19">
        <v>0</v>
      </c>
      <c r="P126" s="2"/>
      <c r="Q126" s="12"/>
      <c r="R126" s="10" t="s">
        <v>218</v>
      </c>
    </row>
    <row r="127" spans="1:18" ht="79.95" hidden="1" customHeight="1" x14ac:dyDescent="0.25">
      <c r="A127" s="12">
        <v>115</v>
      </c>
      <c r="B127" s="52"/>
      <c r="C127" s="48"/>
      <c r="D127" s="6" t="s">
        <v>278</v>
      </c>
      <c r="E127" s="5" t="s">
        <v>73</v>
      </c>
      <c r="F127" s="7"/>
      <c r="G127" s="7"/>
      <c r="H127" s="40">
        <f t="shared" si="9"/>
        <v>0</v>
      </c>
      <c r="I127" s="40"/>
      <c r="J127" s="40">
        <f t="shared" si="15"/>
        <v>0</v>
      </c>
      <c r="K127" s="40"/>
      <c r="L127" s="40"/>
      <c r="M127" s="40">
        <f t="shared" si="18"/>
        <v>0</v>
      </c>
      <c r="N127" s="40">
        <f t="shared" si="16"/>
        <v>0</v>
      </c>
      <c r="O127" s="19">
        <v>0</v>
      </c>
      <c r="P127" s="2"/>
      <c r="Q127" s="12"/>
      <c r="R127" s="10" t="s">
        <v>218</v>
      </c>
    </row>
    <row r="128" spans="1:18" ht="79.95" hidden="1" customHeight="1" x14ac:dyDescent="0.25">
      <c r="A128" s="12">
        <v>116</v>
      </c>
      <c r="B128" s="52"/>
      <c r="C128" s="48"/>
      <c r="D128" s="6" t="s">
        <v>279</v>
      </c>
      <c r="E128" s="5" t="s">
        <v>73</v>
      </c>
      <c r="F128" s="7"/>
      <c r="G128" s="7"/>
      <c r="H128" s="40">
        <f t="shared" si="9"/>
        <v>0</v>
      </c>
      <c r="I128" s="40"/>
      <c r="J128" s="40">
        <f t="shared" si="15"/>
        <v>0</v>
      </c>
      <c r="K128" s="40"/>
      <c r="L128" s="40"/>
      <c r="M128" s="40">
        <f t="shared" si="18"/>
        <v>0</v>
      </c>
      <c r="N128" s="40">
        <f t="shared" si="16"/>
        <v>0</v>
      </c>
      <c r="O128" s="19">
        <v>0</v>
      </c>
      <c r="P128" s="2"/>
      <c r="Q128" s="12"/>
      <c r="R128" s="10" t="s">
        <v>218</v>
      </c>
    </row>
    <row r="129" spans="1:18" ht="79.95" hidden="1" customHeight="1" x14ac:dyDescent="0.25">
      <c r="A129" s="12">
        <v>117</v>
      </c>
      <c r="B129" s="52"/>
      <c r="C129" s="48"/>
      <c r="D129" s="6" t="s">
        <v>280</v>
      </c>
      <c r="E129" s="5" t="s">
        <v>73</v>
      </c>
      <c r="F129" s="7"/>
      <c r="G129" s="7"/>
      <c r="H129" s="40">
        <f t="shared" si="9"/>
        <v>0</v>
      </c>
      <c r="I129" s="40"/>
      <c r="J129" s="40">
        <f t="shared" si="15"/>
        <v>0</v>
      </c>
      <c r="K129" s="40"/>
      <c r="L129" s="40"/>
      <c r="M129" s="40">
        <f t="shared" si="18"/>
        <v>0</v>
      </c>
      <c r="N129" s="40">
        <f t="shared" si="16"/>
        <v>0</v>
      </c>
      <c r="O129" s="19">
        <v>0</v>
      </c>
      <c r="P129" s="2"/>
      <c r="Q129" s="12"/>
      <c r="R129" s="10" t="s">
        <v>218</v>
      </c>
    </row>
    <row r="130" spans="1:18" ht="79.95" hidden="1" customHeight="1" x14ac:dyDescent="0.25">
      <c r="A130" s="12">
        <v>118</v>
      </c>
      <c r="B130" s="52"/>
      <c r="C130" s="49"/>
      <c r="D130" s="6" t="s">
        <v>281</v>
      </c>
      <c r="E130" s="5" t="s">
        <v>71</v>
      </c>
      <c r="F130" s="7"/>
      <c r="G130" s="7"/>
      <c r="H130" s="40">
        <f t="shared" si="9"/>
        <v>0</v>
      </c>
      <c r="I130" s="40"/>
      <c r="J130" s="40">
        <f t="shared" si="15"/>
        <v>0</v>
      </c>
      <c r="K130" s="40"/>
      <c r="L130" s="40"/>
      <c r="M130" s="40">
        <f t="shared" si="18"/>
        <v>0</v>
      </c>
      <c r="N130" s="40">
        <f t="shared" si="16"/>
        <v>0</v>
      </c>
      <c r="O130" s="19">
        <v>0</v>
      </c>
      <c r="P130" s="2"/>
      <c r="Q130" s="12"/>
      <c r="R130" s="10" t="s">
        <v>218</v>
      </c>
    </row>
    <row r="131" spans="1:18" ht="79.95" hidden="1" customHeight="1" x14ac:dyDescent="0.25">
      <c r="A131" s="12">
        <v>119</v>
      </c>
      <c r="B131" s="53"/>
      <c r="C131" s="22" t="s">
        <v>104</v>
      </c>
      <c r="D131" s="6" t="s">
        <v>105</v>
      </c>
      <c r="E131" s="5" t="s">
        <v>76</v>
      </c>
      <c r="F131" s="7"/>
      <c r="G131" s="7"/>
      <c r="H131" s="40">
        <f t="shared" si="9"/>
        <v>0</v>
      </c>
      <c r="I131" s="40"/>
      <c r="J131" s="40">
        <f t="shared" si="15"/>
        <v>0</v>
      </c>
      <c r="K131" s="40"/>
      <c r="L131" s="40"/>
      <c r="M131" s="40">
        <f t="shared" si="18"/>
        <v>0</v>
      </c>
      <c r="N131" s="40">
        <f t="shared" si="16"/>
        <v>0</v>
      </c>
      <c r="O131" s="19">
        <v>0</v>
      </c>
      <c r="P131" s="2"/>
      <c r="Q131" s="12"/>
      <c r="R131" s="10" t="s">
        <v>218</v>
      </c>
    </row>
    <row r="132" spans="1:18" ht="40.200000000000003" hidden="1" customHeight="1" x14ac:dyDescent="0.3">
      <c r="A132" s="55"/>
      <c r="B132" s="55"/>
      <c r="C132" s="55"/>
      <c r="D132" s="55"/>
      <c r="E132" s="55"/>
      <c r="F132" s="13"/>
      <c r="G132" s="13"/>
      <c r="H132" s="13">
        <f>SUM(H125:H131)</f>
        <v>61500</v>
      </c>
      <c r="I132" s="13">
        <f t="shared" ref="I132:N132" si="22">SUM(I125:I131)</f>
        <v>4100</v>
      </c>
      <c r="J132" s="13">
        <f t="shared" si="22"/>
        <v>65600</v>
      </c>
      <c r="K132" s="13">
        <f t="shared" si="22"/>
        <v>0</v>
      </c>
      <c r="L132" s="13">
        <f t="shared" si="22"/>
        <v>0</v>
      </c>
      <c r="M132" s="13">
        <f t="shared" si="22"/>
        <v>4100</v>
      </c>
      <c r="N132" s="13">
        <f t="shared" si="22"/>
        <v>65600</v>
      </c>
      <c r="O132" s="33"/>
      <c r="P132" s="34"/>
      <c r="Q132" s="32"/>
      <c r="R132" s="35"/>
    </row>
    <row r="133" spans="1:18" ht="79.95" hidden="1" customHeight="1" x14ac:dyDescent="0.25">
      <c r="A133" s="12">
        <v>120</v>
      </c>
      <c r="B133" s="44" t="s">
        <v>178</v>
      </c>
      <c r="C133" s="6" t="s">
        <v>180</v>
      </c>
      <c r="D133" s="6" t="s">
        <v>366</v>
      </c>
      <c r="E133" s="18" t="s">
        <v>55</v>
      </c>
      <c r="F133" s="7">
        <v>0</v>
      </c>
      <c r="G133" s="15">
        <f>16335</f>
        <v>16335</v>
      </c>
      <c r="H133" s="7">
        <f t="shared" si="9"/>
        <v>16335</v>
      </c>
      <c r="I133" s="36"/>
      <c r="J133" s="7">
        <f t="shared" si="15"/>
        <v>16335</v>
      </c>
      <c r="K133" s="7">
        <v>0</v>
      </c>
      <c r="L133" s="7">
        <v>0</v>
      </c>
      <c r="M133" s="7">
        <f t="shared" si="18"/>
        <v>0</v>
      </c>
      <c r="N133" s="7">
        <f t="shared" si="16"/>
        <v>16335</v>
      </c>
      <c r="O133" s="8">
        <v>92.5</v>
      </c>
      <c r="P133" s="3"/>
      <c r="Q133" s="25" t="s">
        <v>142</v>
      </c>
      <c r="R133" s="17" t="s">
        <v>380</v>
      </c>
    </row>
    <row r="134" spans="1:18" ht="79.95" hidden="1" customHeight="1" x14ac:dyDescent="0.25">
      <c r="A134" s="43">
        <v>121</v>
      </c>
      <c r="B134" s="52" t="s">
        <v>179</v>
      </c>
      <c r="C134" s="48" t="s">
        <v>181</v>
      </c>
      <c r="D134" s="24" t="s">
        <v>106</v>
      </c>
      <c r="E134" s="12" t="s">
        <v>71</v>
      </c>
      <c r="F134" s="7"/>
      <c r="G134" s="7"/>
      <c r="H134" s="40">
        <f t="shared" si="9"/>
        <v>0</v>
      </c>
      <c r="I134" s="40"/>
      <c r="J134" s="40">
        <f t="shared" si="15"/>
        <v>0</v>
      </c>
      <c r="K134" s="40"/>
      <c r="L134" s="40"/>
      <c r="M134" s="40">
        <f t="shared" si="18"/>
        <v>0</v>
      </c>
      <c r="N134" s="40">
        <f t="shared" si="16"/>
        <v>0</v>
      </c>
      <c r="O134" s="19">
        <v>0</v>
      </c>
      <c r="P134" s="2"/>
      <c r="Q134" s="12"/>
      <c r="R134" s="10" t="s">
        <v>282</v>
      </c>
    </row>
    <row r="135" spans="1:18" ht="79.95" hidden="1" customHeight="1" x14ac:dyDescent="0.25">
      <c r="A135" s="12">
        <v>122</v>
      </c>
      <c r="B135" s="53"/>
      <c r="C135" s="49"/>
      <c r="D135" s="6" t="s">
        <v>107</v>
      </c>
      <c r="E135" s="12" t="s">
        <v>72</v>
      </c>
      <c r="F135" s="7"/>
      <c r="G135" s="7"/>
      <c r="H135" s="40">
        <f t="shared" si="9"/>
        <v>0</v>
      </c>
      <c r="I135" s="40"/>
      <c r="J135" s="40">
        <f t="shared" ref="J135:J168" si="23">SUM(F135:G135,I135)</f>
        <v>0</v>
      </c>
      <c r="K135" s="40"/>
      <c r="L135" s="40"/>
      <c r="M135" s="40">
        <f t="shared" si="18"/>
        <v>0</v>
      </c>
      <c r="N135" s="40">
        <f t="shared" ref="N135:N168" si="24">SUM(F135,G135,I135,K135,L135)</f>
        <v>0</v>
      </c>
      <c r="O135" s="19">
        <v>0</v>
      </c>
      <c r="P135" s="2"/>
      <c r="Q135" s="12"/>
      <c r="R135" s="10" t="s">
        <v>393</v>
      </c>
    </row>
    <row r="136" spans="1:18" ht="40.200000000000003" hidden="1" customHeight="1" x14ac:dyDescent="0.3">
      <c r="A136" s="55"/>
      <c r="B136" s="55"/>
      <c r="C136" s="55"/>
      <c r="D136" s="55"/>
      <c r="E136" s="55"/>
      <c r="F136" s="13"/>
      <c r="G136" s="13"/>
      <c r="H136" s="13">
        <f>SUM(H133:H135)</f>
        <v>16335</v>
      </c>
      <c r="I136" s="13">
        <f t="shared" ref="I136:N136" si="25">SUM(I133:I135)</f>
        <v>0</v>
      </c>
      <c r="J136" s="13">
        <f t="shared" si="25"/>
        <v>16335</v>
      </c>
      <c r="K136" s="13">
        <f t="shared" si="25"/>
        <v>0</v>
      </c>
      <c r="L136" s="13">
        <f t="shared" si="25"/>
        <v>0</v>
      </c>
      <c r="M136" s="13">
        <f t="shared" si="25"/>
        <v>0</v>
      </c>
      <c r="N136" s="13">
        <f t="shared" si="25"/>
        <v>16335</v>
      </c>
      <c r="O136" s="33"/>
      <c r="P136" s="34"/>
      <c r="Q136" s="32"/>
      <c r="R136" s="35"/>
    </row>
    <row r="137" spans="1:18" ht="120" hidden="1" customHeight="1" x14ac:dyDescent="0.25">
      <c r="A137" s="12">
        <v>123</v>
      </c>
      <c r="B137" s="50" t="s">
        <v>156</v>
      </c>
      <c r="C137" s="51" t="s">
        <v>137</v>
      </c>
      <c r="D137" s="6" t="s">
        <v>283</v>
      </c>
      <c r="E137" s="5" t="s">
        <v>39</v>
      </c>
      <c r="F137" s="7">
        <v>460</v>
      </c>
      <c r="G137" s="7">
        <v>246146</v>
      </c>
      <c r="H137" s="7">
        <f t="shared" si="9"/>
        <v>246606</v>
      </c>
      <c r="I137" s="7">
        <v>0</v>
      </c>
      <c r="J137" s="7">
        <f t="shared" si="23"/>
        <v>246606</v>
      </c>
      <c r="K137" s="7">
        <v>0</v>
      </c>
      <c r="L137" s="7">
        <v>0</v>
      </c>
      <c r="M137" s="7">
        <f t="shared" si="18"/>
        <v>0</v>
      </c>
      <c r="N137" s="7">
        <f t="shared" si="24"/>
        <v>246606</v>
      </c>
      <c r="O137" s="8">
        <v>92.9</v>
      </c>
      <c r="P137" s="3"/>
      <c r="Q137" s="25" t="s">
        <v>142</v>
      </c>
      <c r="R137" s="17" t="s">
        <v>381</v>
      </c>
    </row>
    <row r="138" spans="1:18" ht="120" hidden="1" customHeight="1" x14ac:dyDescent="0.25">
      <c r="A138" s="12">
        <v>124</v>
      </c>
      <c r="B138" s="50"/>
      <c r="C138" s="51"/>
      <c r="D138" s="6" t="s">
        <v>284</v>
      </c>
      <c r="E138" s="5" t="s">
        <v>39</v>
      </c>
      <c r="F138" s="7">
        <v>460</v>
      </c>
      <c r="G138" s="7">
        <v>117576</v>
      </c>
      <c r="H138" s="7">
        <f t="shared" si="9"/>
        <v>118036</v>
      </c>
      <c r="I138" s="7">
        <v>0</v>
      </c>
      <c r="J138" s="7">
        <f t="shared" si="23"/>
        <v>118036</v>
      </c>
      <c r="K138" s="7">
        <v>0</v>
      </c>
      <c r="L138" s="7">
        <v>0</v>
      </c>
      <c r="M138" s="7">
        <f t="shared" si="18"/>
        <v>0</v>
      </c>
      <c r="N138" s="7">
        <f t="shared" si="24"/>
        <v>118036</v>
      </c>
      <c r="O138" s="8">
        <v>92.9</v>
      </c>
      <c r="P138" s="3"/>
      <c r="Q138" s="25" t="s">
        <v>142</v>
      </c>
      <c r="R138" s="17" t="s">
        <v>394</v>
      </c>
    </row>
    <row r="139" spans="1:18" ht="79.95" hidden="1" customHeight="1" x14ac:dyDescent="0.25">
      <c r="A139" s="12">
        <v>125</v>
      </c>
      <c r="B139" s="50"/>
      <c r="C139" s="51"/>
      <c r="D139" s="6" t="s">
        <v>285</v>
      </c>
      <c r="E139" s="5" t="s">
        <v>39</v>
      </c>
      <c r="F139" s="7">
        <v>9200</v>
      </c>
      <c r="G139" s="7">
        <v>69000</v>
      </c>
      <c r="H139" s="7">
        <f t="shared" si="9"/>
        <v>78200</v>
      </c>
      <c r="I139" s="7">
        <v>0</v>
      </c>
      <c r="J139" s="7">
        <f t="shared" si="23"/>
        <v>78200</v>
      </c>
      <c r="K139" s="7">
        <v>0</v>
      </c>
      <c r="L139" s="7">
        <v>0</v>
      </c>
      <c r="M139" s="7">
        <f t="shared" si="18"/>
        <v>0</v>
      </c>
      <c r="N139" s="7">
        <f t="shared" si="24"/>
        <v>78200</v>
      </c>
      <c r="O139" s="8">
        <v>92.9</v>
      </c>
      <c r="P139" s="3"/>
      <c r="Q139" s="25" t="s">
        <v>142</v>
      </c>
      <c r="R139" s="10" t="s">
        <v>372</v>
      </c>
    </row>
    <row r="140" spans="1:18" ht="79.95" hidden="1" customHeight="1" x14ac:dyDescent="0.25">
      <c r="A140" s="12">
        <v>126</v>
      </c>
      <c r="B140" s="50"/>
      <c r="C140" s="51"/>
      <c r="D140" s="6" t="s">
        <v>286</v>
      </c>
      <c r="E140" s="12" t="s">
        <v>39</v>
      </c>
      <c r="F140" s="7">
        <v>1840</v>
      </c>
      <c r="G140" s="7">
        <v>8280</v>
      </c>
      <c r="H140" s="7">
        <f t="shared" si="9"/>
        <v>10120</v>
      </c>
      <c r="I140" s="7">
        <v>0</v>
      </c>
      <c r="J140" s="7">
        <f t="shared" si="23"/>
        <v>10120</v>
      </c>
      <c r="K140" s="7">
        <v>0</v>
      </c>
      <c r="L140" s="7">
        <v>0</v>
      </c>
      <c r="M140" s="7">
        <f t="shared" si="18"/>
        <v>0</v>
      </c>
      <c r="N140" s="7">
        <f t="shared" si="24"/>
        <v>10120</v>
      </c>
      <c r="O140" s="8">
        <v>92.9</v>
      </c>
      <c r="P140" s="3"/>
      <c r="Q140" s="25" t="s">
        <v>142</v>
      </c>
      <c r="R140" s="10" t="s">
        <v>372</v>
      </c>
    </row>
    <row r="141" spans="1:18" ht="79.95" hidden="1" customHeight="1" x14ac:dyDescent="0.25">
      <c r="A141" s="12">
        <v>127</v>
      </c>
      <c r="B141" s="50"/>
      <c r="C141" s="51"/>
      <c r="D141" s="6" t="s">
        <v>287</v>
      </c>
      <c r="E141" s="5" t="s">
        <v>39</v>
      </c>
      <c r="F141" s="7">
        <v>832.6</v>
      </c>
      <c r="G141" s="7">
        <v>34960</v>
      </c>
      <c r="H141" s="7">
        <f t="shared" si="9"/>
        <v>35792.6</v>
      </c>
      <c r="I141" s="7">
        <v>0</v>
      </c>
      <c r="J141" s="7">
        <f t="shared" si="23"/>
        <v>35792.6</v>
      </c>
      <c r="K141" s="7">
        <v>0</v>
      </c>
      <c r="L141" s="7">
        <v>0</v>
      </c>
      <c r="M141" s="7">
        <f t="shared" si="18"/>
        <v>0</v>
      </c>
      <c r="N141" s="7">
        <f t="shared" si="24"/>
        <v>35792.6</v>
      </c>
      <c r="O141" s="8">
        <v>92.9</v>
      </c>
      <c r="P141" s="3"/>
      <c r="Q141" s="25" t="s">
        <v>142</v>
      </c>
      <c r="R141" s="10" t="s">
        <v>372</v>
      </c>
    </row>
    <row r="142" spans="1:18" ht="49.95" hidden="1" customHeight="1" x14ac:dyDescent="0.25">
      <c r="A142" s="12">
        <v>128</v>
      </c>
      <c r="B142" s="50"/>
      <c r="C142" s="51"/>
      <c r="D142" s="6" t="s">
        <v>182</v>
      </c>
      <c r="E142" s="12" t="s">
        <v>39</v>
      </c>
      <c r="F142" s="7">
        <v>0</v>
      </c>
      <c r="G142" s="7">
        <v>19320</v>
      </c>
      <c r="H142" s="7">
        <f t="shared" si="9"/>
        <v>19320</v>
      </c>
      <c r="I142" s="7">
        <v>20240</v>
      </c>
      <c r="J142" s="7">
        <f t="shared" si="23"/>
        <v>39560</v>
      </c>
      <c r="K142" s="7">
        <v>23000</v>
      </c>
      <c r="L142" s="7">
        <v>0</v>
      </c>
      <c r="M142" s="7">
        <f t="shared" si="18"/>
        <v>43240</v>
      </c>
      <c r="N142" s="7">
        <f t="shared" si="24"/>
        <v>62560</v>
      </c>
      <c r="O142" s="8">
        <v>92.9</v>
      </c>
      <c r="P142" s="3"/>
      <c r="Q142" s="25" t="s">
        <v>142</v>
      </c>
      <c r="R142" s="17" t="s">
        <v>395</v>
      </c>
    </row>
    <row r="143" spans="1:18" ht="79.95" hidden="1" customHeight="1" x14ac:dyDescent="0.25">
      <c r="A143" s="12">
        <v>129</v>
      </c>
      <c r="B143" s="50" t="s">
        <v>157</v>
      </c>
      <c r="C143" s="51" t="s">
        <v>183</v>
      </c>
      <c r="D143" s="6" t="s">
        <v>288</v>
      </c>
      <c r="E143" s="12" t="s">
        <v>71</v>
      </c>
      <c r="F143" s="7"/>
      <c r="G143" s="7"/>
      <c r="H143" s="40">
        <f t="shared" ref="H143:H210" si="26">SUM(F143:G143)</f>
        <v>0</v>
      </c>
      <c r="I143" s="40"/>
      <c r="J143" s="40">
        <f t="shared" si="23"/>
        <v>0</v>
      </c>
      <c r="K143" s="40"/>
      <c r="L143" s="40"/>
      <c r="M143" s="40">
        <f t="shared" si="18"/>
        <v>0</v>
      </c>
      <c r="N143" s="40">
        <f t="shared" si="24"/>
        <v>0</v>
      </c>
      <c r="O143" s="19">
        <v>0</v>
      </c>
      <c r="P143" s="2"/>
      <c r="Q143" s="12"/>
      <c r="R143" s="10" t="s">
        <v>218</v>
      </c>
    </row>
    <row r="144" spans="1:18" ht="79.95" hidden="1" customHeight="1" x14ac:dyDescent="0.25">
      <c r="A144" s="12">
        <v>130</v>
      </c>
      <c r="B144" s="50"/>
      <c r="C144" s="51"/>
      <c r="D144" s="6" t="s">
        <v>289</v>
      </c>
      <c r="E144" s="5" t="s">
        <v>71</v>
      </c>
      <c r="F144" s="7"/>
      <c r="G144" s="7"/>
      <c r="H144" s="40">
        <f t="shared" si="26"/>
        <v>0</v>
      </c>
      <c r="I144" s="40"/>
      <c r="J144" s="40">
        <f t="shared" si="23"/>
        <v>0</v>
      </c>
      <c r="K144" s="40"/>
      <c r="L144" s="40"/>
      <c r="M144" s="40">
        <f t="shared" si="18"/>
        <v>0</v>
      </c>
      <c r="N144" s="40">
        <f t="shared" si="24"/>
        <v>0</v>
      </c>
      <c r="O144" s="19">
        <v>0</v>
      </c>
      <c r="P144" s="2"/>
      <c r="Q144" s="12"/>
      <c r="R144" s="10" t="s">
        <v>218</v>
      </c>
    </row>
    <row r="145" spans="1:18" ht="79.95" hidden="1" customHeight="1" x14ac:dyDescent="0.25">
      <c r="A145" s="12">
        <v>131</v>
      </c>
      <c r="B145" s="50"/>
      <c r="C145" s="51"/>
      <c r="D145" s="6" t="s">
        <v>290</v>
      </c>
      <c r="E145" s="12" t="s">
        <v>71</v>
      </c>
      <c r="F145" s="7"/>
      <c r="G145" s="7"/>
      <c r="H145" s="40">
        <f t="shared" si="26"/>
        <v>0</v>
      </c>
      <c r="I145" s="40"/>
      <c r="J145" s="40">
        <f t="shared" si="23"/>
        <v>0</v>
      </c>
      <c r="K145" s="40"/>
      <c r="L145" s="40"/>
      <c r="M145" s="40">
        <f t="shared" si="18"/>
        <v>0</v>
      </c>
      <c r="N145" s="40">
        <f t="shared" si="24"/>
        <v>0</v>
      </c>
      <c r="O145" s="19">
        <v>0</v>
      </c>
      <c r="P145" s="2"/>
      <c r="Q145" s="12"/>
      <c r="R145" s="10" t="s">
        <v>218</v>
      </c>
    </row>
    <row r="146" spans="1:18" ht="79.95" hidden="1" customHeight="1" x14ac:dyDescent="0.25">
      <c r="A146" s="12">
        <v>132</v>
      </c>
      <c r="B146" s="50"/>
      <c r="C146" s="51"/>
      <c r="D146" s="6" t="s">
        <v>291</v>
      </c>
      <c r="E146" s="12" t="s">
        <v>71</v>
      </c>
      <c r="F146" s="7"/>
      <c r="G146" s="7"/>
      <c r="H146" s="40">
        <f t="shared" si="26"/>
        <v>0</v>
      </c>
      <c r="I146" s="40"/>
      <c r="J146" s="40">
        <f t="shared" si="23"/>
        <v>0</v>
      </c>
      <c r="K146" s="40"/>
      <c r="L146" s="40"/>
      <c r="M146" s="40">
        <f t="shared" si="18"/>
        <v>0</v>
      </c>
      <c r="N146" s="40">
        <f t="shared" si="24"/>
        <v>0</v>
      </c>
      <c r="O146" s="19">
        <v>0</v>
      </c>
      <c r="P146" s="2"/>
      <c r="Q146" s="12"/>
      <c r="R146" s="10" t="s">
        <v>218</v>
      </c>
    </row>
    <row r="147" spans="1:18" ht="79.95" hidden="1" customHeight="1" x14ac:dyDescent="0.25">
      <c r="A147" s="12">
        <v>133</v>
      </c>
      <c r="B147" s="50"/>
      <c r="C147" s="51"/>
      <c r="D147" s="6" t="s">
        <v>100</v>
      </c>
      <c r="E147" s="12" t="s">
        <v>71</v>
      </c>
      <c r="F147" s="7"/>
      <c r="G147" s="7"/>
      <c r="H147" s="40">
        <f t="shared" si="26"/>
        <v>0</v>
      </c>
      <c r="I147" s="40"/>
      <c r="J147" s="40">
        <f t="shared" si="23"/>
        <v>0</v>
      </c>
      <c r="K147" s="40"/>
      <c r="L147" s="40"/>
      <c r="M147" s="40">
        <f t="shared" si="18"/>
        <v>0</v>
      </c>
      <c r="N147" s="40">
        <f t="shared" si="24"/>
        <v>0</v>
      </c>
      <c r="O147" s="19">
        <v>0</v>
      </c>
      <c r="P147" s="2"/>
      <c r="Q147" s="12"/>
      <c r="R147" s="10" t="s">
        <v>218</v>
      </c>
    </row>
    <row r="148" spans="1:18" ht="79.95" hidden="1" customHeight="1" x14ac:dyDescent="0.25">
      <c r="A148" s="12">
        <v>134</v>
      </c>
      <c r="B148" s="50"/>
      <c r="C148" s="51"/>
      <c r="D148" s="6" t="s">
        <v>292</v>
      </c>
      <c r="E148" s="5" t="s">
        <v>71</v>
      </c>
      <c r="F148" s="7"/>
      <c r="G148" s="7"/>
      <c r="H148" s="40">
        <f t="shared" si="26"/>
        <v>0</v>
      </c>
      <c r="I148" s="40"/>
      <c r="J148" s="40">
        <f t="shared" si="23"/>
        <v>0</v>
      </c>
      <c r="K148" s="40"/>
      <c r="L148" s="40"/>
      <c r="M148" s="40">
        <f t="shared" si="18"/>
        <v>0</v>
      </c>
      <c r="N148" s="40">
        <f t="shared" si="24"/>
        <v>0</v>
      </c>
      <c r="O148" s="19">
        <v>0</v>
      </c>
      <c r="P148" s="2"/>
      <c r="Q148" s="12"/>
      <c r="R148" s="10" t="s">
        <v>218</v>
      </c>
    </row>
    <row r="149" spans="1:18" ht="79.95" hidden="1" customHeight="1" x14ac:dyDescent="0.25">
      <c r="A149" s="12">
        <v>135</v>
      </c>
      <c r="B149" s="50"/>
      <c r="C149" s="51"/>
      <c r="D149" s="6" t="s">
        <v>293</v>
      </c>
      <c r="E149" s="5" t="s">
        <v>71</v>
      </c>
      <c r="F149" s="7"/>
      <c r="G149" s="7"/>
      <c r="H149" s="40">
        <f t="shared" si="26"/>
        <v>0</v>
      </c>
      <c r="I149" s="40"/>
      <c r="J149" s="40">
        <f t="shared" si="23"/>
        <v>0</v>
      </c>
      <c r="K149" s="40"/>
      <c r="L149" s="40"/>
      <c r="M149" s="40">
        <f t="shared" si="18"/>
        <v>0</v>
      </c>
      <c r="N149" s="40">
        <f t="shared" si="24"/>
        <v>0</v>
      </c>
      <c r="O149" s="19">
        <v>0</v>
      </c>
      <c r="P149" s="2"/>
      <c r="Q149" s="12"/>
      <c r="R149" s="10" t="s">
        <v>218</v>
      </c>
    </row>
    <row r="150" spans="1:18" ht="79.95" hidden="1" customHeight="1" x14ac:dyDescent="0.25">
      <c r="A150" s="12">
        <v>136</v>
      </c>
      <c r="B150" s="50"/>
      <c r="C150" s="51"/>
      <c r="D150" s="6" t="s">
        <v>294</v>
      </c>
      <c r="E150" s="5" t="s">
        <v>76</v>
      </c>
      <c r="F150" s="7"/>
      <c r="G150" s="7"/>
      <c r="H150" s="40">
        <f t="shared" si="26"/>
        <v>0</v>
      </c>
      <c r="I150" s="40"/>
      <c r="J150" s="40">
        <f t="shared" si="23"/>
        <v>0</v>
      </c>
      <c r="K150" s="40"/>
      <c r="L150" s="40"/>
      <c r="M150" s="40">
        <f t="shared" ref="M150:M182" si="27">I150+K150+L150</f>
        <v>0</v>
      </c>
      <c r="N150" s="40">
        <f t="shared" si="24"/>
        <v>0</v>
      </c>
      <c r="O150" s="19">
        <v>0</v>
      </c>
      <c r="P150" s="2"/>
      <c r="Q150" s="12"/>
      <c r="R150" s="10" t="s">
        <v>218</v>
      </c>
    </row>
    <row r="151" spans="1:18" ht="49.95" hidden="1" customHeight="1" x14ac:dyDescent="0.25">
      <c r="A151" s="12">
        <v>137</v>
      </c>
      <c r="B151" s="50"/>
      <c r="C151" s="51"/>
      <c r="D151" s="6" t="s">
        <v>295</v>
      </c>
      <c r="E151" s="5" t="s">
        <v>71</v>
      </c>
      <c r="F151" s="7"/>
      <c r="G151" s="7"/>
      <c r="H151" s="40">
        <f t="shared" si="26"/>
        <v>0</v>
      </c>
      <c r="I151" s="40"/>
      <c r="J151" s="40">
        <f t="shared" si="23"/>
        <v>0</v>
      </c>
      <c r="K151" s="40"/>
      <c r="L151" s="40"/>
      <c r="M151" s="40">
        <f t="shared" si="27"/>
        <v>0</v>
      </c>
      <c r="N151" s="40">
        <f t="shared" si="24"/>
        <v>0</v>
      </c>
      <c r="O151" s="19">
        <v>0</v>
      </c>
      <c r="P151" s="2"/>
      <c r="Q151" s="12"/>
      <c r="R151" s="10" t="s">
        <v>218</v>
      </c>
    </row>
    <row r="152" spans="1:18" ht="79.95" hidden="1" customHeight="1" x14ac:dyDescent="0.25">
      <c r="A152" s="12">
        <v>138</v>
      </c>
      <c r="B152" s="50" t="s">
        <v>155</v>
      </c>
      <c r="C152" s="51" t="s">
        <v>184</v>
      </c>
      <c r="D152" s="6" t="s">
        <v>296</v>
      </c>
      <c r="E152" s="5" t="s">
        <v>71</v>
      </c>
      <c r="F152" s="7"/>
      <c r="G152" s="7"/>
      <c r="H152" s="40">
        <f t="shared" si="26"/>
        <v>0</v>
      </c>
      <c r="I152" s="40"/>
      <c r="J152" s="40">
        <f t="shared" si="23"/>
        <v>0</v>
      </c>
      <c r="K152" s="40"/>
      <c r="L152" s="40"/>
      <c r="M152" s="40">
        <f t="shared" si="27"/>
        <v>0</v>
      </c>
      <c r="N152" s="40">
        <f t="shared" si="24"/>
        <v>0</v>
      </c>
      <c r="O152" s="19">
        <v>0</v>
      </c>
      <c r="P152" s="2"/>
      <c r="Q152" s="12"/>
      <c r="R152" s="10" t="s">
        <v>218</v>
      </c>
    </row>
    <row r="153" spans="1:18" ht="79.95" hidden="1" customHeight="1" x14ac:dyDescent="0.25">
      <c r="A153" s="12">
        <v>139</v>
      </c>
      <c r="B153" s="50"/>
      <c r="C153" s="51"/>
      <c r="D153" s="6" t="s">
        <v>297</v>
      </c>
      <c r="E153" s="12" t="s">
        <v>71</v>
      </c>
      <c r="F153" s="7"/>
      <c r="G153" s="7"/>
      <c r="H153" s="40">
        <f t="shared" si="26"/>
        <v>0</v>
      </c>
      <c r="I153" s="40"/>
      <c r="J153" s="40">
        <f t="shared" si="23"/>
        <v>0</v>
      </c>
      <c r="K153" s="40"/>
      <c r="L153" s="40"/>
      <c r="M153" s="40">
        <f t="shared" si="27"/>
        <v>0</v>
      </c>
      <c r="N153" s="40">
        <f t="shared" si="24"/>
        <v>0</v>
      </c>
      <c r="O153" s="19">
        <v>0</v>
      </c>
      <c r="P153" s="2"/>
      <c r="Q153" s="12"/>
      <c r="R153" s="10" t="s">
        <v>218</v>
      </c>
    </row>
    <row r="154" spans="1:18" ht="79.95" hidden="1" customHeight="1" x14ac:dyDescent="0.25">
      <c r="A154" s="12">
        <v>140</v>
      </c>
      <c r="B154" s="50"/>
      <c r="C154" s="51" t="s">
        <v>158</v>
      </c>
      <c r="D154" s="6" t="s">
        <v>40</v>
      </c>
      <c r="E154" s="12" t="s">
        <v>39</v>
      </c>
      <c r="F154" s="7">
        <v>6240</v>
      </c>
      <c r="G154" s="7">
        <v>38376</v>
      </c>
      <c r="H154" s="7">
        <f t="shared" si="26"/>
        <v>44616</v>
      </c>
      <c r="I154" s="7">
        <v>0</v>
      </c>
      <c r="J154" s="7">
        <f t="shared" si="23"/>
        <v>44616</v>
      </c>
      <c r="K154" s="7">
        <v>0</v>
      </c>
      <c r="L154" s="7">
        <v>0</v>
      </c>
      <c r="M154" s="7">
        <f t="shared" si="27"/>
        <v>0</v>
      </c>
      <c r="N154" s="7">
        <f t="shared" si="24"/>
        <v>44616</v>
      </c>
      <c r="O154" s="8">
        <v>83.6</v>
      </c>
      <c r="P154" s="3"/>
      <c r="Q154" s="25" t="s">
        <v>142</v>
      </c>
      <c r="R154" s="10" t="s">
        <v>372</v>
      </c>
    </row>
    <row r="155" spans="1:18" ht="79.95" hidden="1" customHeight="1" x14ac:dyDescent="0.25">
      <c r="A155" s="12">
        <v>141</v>
      </c>
      <c r="B155" s="50"/>
      <c r="C155" s="51"/>
      <c r="D155" s="6" t="s">
        <v>41</v>
      </c>
      <c r="E155" s="12" t="s">
        <v>42</v>
      </c>
      <c r="F155" s="7">
        <v>3120</v>
      </c>
      <c r="G155" s="14">
        <f>45240*40%</f>
        <v>18096</v>
      </c>
      <c r="H155" s="7">
        <f t="shared" si="26"/>
        <v>21216</v>
      </c>
      <c r="I155" s="14">
        <f>3666+45240*60%</f>
        <v>30810</v>
      </c>
      <c r="J155" s="7">
        <f t="shared" si="23"/>
        <v>52026</v>
      </c>
      <c r="K155" s="7">
        <v>0</v>
      </c>
      <c r="L155" s="7">
        <v>0</v>
      </c>
      <c r="M155" s="7">
        <f t="shared" si="27"/>
        <v>30810</v>
      </c>
      <c r="N155" s="7">
        <f t="shared" si="24"/>
        <v>52026</v>
      </c>
      <c r="O155" s="8">
        <v>83.6</v>
      </c>
      <c r="P155" s="3"/>
      <c r="Q155" s="25" t="s">
        <v>142</v>
      </c>
      <c r="R155" s="10" t="s">
        <v>372</v>
      </c>
    </row>
    <row r="156" spans="1:18" ht="79.95" hidden="1" customHeight="1" x14ac:dyDescent="0.25">
      <c r="A156" s="12">
        <v>142</v>
      </c>
      <c r="B156" s="50"/>
      <c r="C156" s="51"/>
      <c r="D156" s="6" t="s">
        <v>43</v>
      </c>
      <c r="E156" s="12" t="s">
        <v>42</v>
      </c>
      <c r="F156" s="7">
        <v>4680</v>
      </c>
      <c r="G156" s="14">
        <f>46800*40%</f>
        <v>18720</v>
      </c>
      <c r="H156" s="7">
        <f t="shared" si="26"/>
        <v>23400</v>
      </c>
      <c r="I156" s="14">
        <f>3120+46800*60%</f>
        <v>31200</v>
      </c>
      <c r="J156" s="7">
        <f t="shared" si="23"/>
        <v>54600</v>
      </c>
      <c r="K156" s="7">
        <v>0</v>
      </c>
      <c r="L156" s="7">
        <v>0</v>
      </c>
      <c r="M156" s="7">
        <f t="shared" si="27"/>
        <v>31200</v>
      </c>
      <c r="N156" s="7">
        <f t="shared" si="24"/>
        <v>54600</v>
      </c>
      <c r="O156" s="8">
        <v>83.6</v>
      </c>
      <c r="P156" s="3"/>
      <c r="Q156" s="25" t="s">
        <v>142</v>
      </c>
      <c r="R156" s="10" t="s">
        <v>372</v>
      </c>
    </row>
    <row r="157" spans="1:18" ht="79.95" hidden="1" customHeight="1" x14ac:dyDescent="0.25">
      <c r="A157" s="12">
        <v>143</v>
      </c>
      <c r="B157" s="50"/>
      <c r="C157" s="51"/>
      <c r="D157" s="6" t="s">
        <v>298</v>
      </c>
      <c r="E157" s="12" t="s">
        <v>67</v>
      </c>
      <c r="F157" s="7"/>
      <c r="G157" s="7"/>
      <c r="H157" s="40">
        <f t="shared" si="26"/>
        <v>0</v>
      </c>
      <c r="I157" s="40"/>
      <c r="J157" s="40">
        <f t="shared" si="23"/>
        <v>0</v>
      </c>
      <c r="K157" s="40"/>
      <c r="L157" s="40"/>
      <c r="M157" s="40">
        <f t="shared" si="27"/>
        <v>0</v>
      </c>
      <c r="N157" s="40">
        <f t="shared" si="24"/>
        <v>0</v>
      </c>
      <c r="O157" s="19">
        <v>0</v>
      </c>
      <c r="P157" s="2"/>
      <c r="Q157" s="12"/>
      <c r="R157" s="10" t="s">
        <v>218</v>
      </c>
    </row>
    <row r="158" spans="1:18" ht="79.95" hidden="1" customHeight="1" x14ac:dyDescent="0.25">
      <c r="A158" s="12">
        <v>144</v>
      </c>
      <c r="B158" s="50"/>
      <c r="C158" s="51" t="s">
        <v>348</v>
      </c>
      <c r="D158" s="6" t="s">
        <v>299</v>
      </c>
      <c r="E158" s="12" t="s">
        <v>39</v>
      </c>
      <c r="F158" s="7">
        <v>0</v>
      </c>
      <c r="G158" s="7">
        <v>63648</v>
      </c>
      <c r="H158" s="7">
        <f t="shared" si="26"/>
        <v>63648</v>
      </c>
      <c r="I158" s="7">
        <v>15912</v>
      </c>
      <c r="J158" s="7">
        <f t="shared" si="23"/>
        <v>79560</v>
      </c>
      <c r="K158" s="7">
        <v>0</v>
      </c>
      <c r="L158" s="7">
        <v>0</v>
      </c>
      <c r="M158" s="7">
        <f t="shared" si="27"/>
        <v>15912</v>
      </c>
      <c r="N158" s="7">
        <f t="shared" si="24"/>
        <v>79560</v>
      </c>
      <c r="O158" s="8">
        <v>79.400000000000006</v>
      </c>
      <c r="P158" s="3"/>
      <c r="Q158" s="25" t="s">
        <v>142</v>
      </c>
      <c r="R158" s="10" t="s">
        <v>372</v>
      </c>
    </row>
    <row r="159" spans="1:18" ht="79.95" hidden="1" customHeight="1" x14ac:dyDescent="0.25">
      <c r="A159" s="12">
        <v>145</v>
      </c>
      <c r="B159" s="50"/>
      <c r="C159" s="51"/>
      <c r="D159" s="6" t="s">
        <v>367</v>
      </c>
      <c r="E159" s="12" t="s">
        <v>71</v>
      </c>
      <c r="F159" s="7"/>
      <c r="G159" s="7"/>
      <c r="H159" s="40">
        <f t="shared" si="26"/>
        <v>0</v>
      </c>
      <c r="I159" s="40"/>
      <c r="J159" s="40">
        <f t="shared" si="23"/>
        <v>0</v>
      </c>
      <c r="K159" s="40"/>
      <c r="L159" s="40"/>
      <c r="M159" s="40">
        <f t="shared" si="27"/>
        <v>0</v>
      </c>
      <c r="N159" s="40">
        <f t="shared" si="24"/>
        <v>0</v>
      </c>
      <c r="O159" s="19">
        <v>0</v>
      </c>
      <c r="P159" s="2"/>
      <c r="Q159" s="12"/>
      <c r="R159" s="10" t="s">
        <v>218</v>
      </c>
    </row>
    <row r="160" spans="1:18" ht="79.95" hidden="1" customHeight="1" x14ac:dyDescent="0.25">
      <c r="A160" s="12">
        <v>146</v>
      </c>
      <c r="B160" s="50"/>
      <c r="C160" s="51"/>
      <c r="D160" s="6" t="s">
        <v>300</v>
      </c>
      <c r="E160" s="12" t="s">
        <v>72</v>
      </c>
      <c r="F160" s="7"/>
      <c r="G160" s="7"/>
      <c r="H160" s="40">
        <f t="shared" si="26"/>
        <v>0</v>
      </c>
      <c r="I160" s="40"/>
      <c r="J160" s="40">
        <f t="shared" si="23"/>
        <v>0</v>
      </c>
      <c r="K160" s="40"/>
      <c r="L160" s="40"/>
      <c r="M160" s="40">
        <f t="shared" si="27"/>
        <v>0</v>
      </c>
      <c r="N160" s="40">
        <f t="shared" si="24"/>
        <v>0</v>
      </c>
      <c r="O160" s="19">
        <v>0</v>
      </c>
      <c r="P160" s="2"/>
      <c r="Q160" s="12"/>
      <c r="R160" s="10" t="s">
        <v>218</v>
      </c>
    </row>
    <row r="161" spans="1:18" ht="79.95" hidden="1" customHeight="1" x14ac:dyDescent="0.25">
      <c r="A161" s="43">
        <v>147</v>
      </c>
      <c r="B161" s="52" t="s">
        <v>185</v>
      </c>
      <c r="C161" s="24" t="s">
        <v>349</v>
      </c>
      <c r="D161" s="24" t="s">
        <v>301</v>
      </c>
      <c r="E161" s="12" t="s">
        <v>72</v>
      </c>
      <c r="F161" s="7"/>
      <c r="G161" s="7"/>
      <c r="H161" s="40">
        <f t="shared" si="26"/>
        <v>0</v>
      </c>
      <c r="I161" s="40"/>
      <c r="J161" s="40">
        <f t="shared" si="23"/>
        <v>0</v>
      </c>
      <c r="K161" s="40"/>
      <c r="L161" s="40"/>
      <c r="M161" s="40">
        <f t="shared" si="27"/>
        <v>0</v>
      </c>
      <c r="N161" s="40">
        <f t="shared" si="24"/>
        <v>0</v>
      </c>
      <c r="O161" s="19">
        <v>0</v>
      </c>
      <c r="P161" s="2"/>
      <c r="Q161" s="12"/>
      <c r="R161" s="10" t="s">
        <v>302</v>
      </c>
    </row>
    <row r="162" spans="1:18" ht="79.95" hidden="1" customHeight="1" x14ac:dyDescent="0.25">
      <c r="A162" s="12">
        <v>148</v>
      </c>
      <c r="B162" s="53"/>
      <c r="C162" s="22" t="s">
        <v>101</v>
      </c>
      <c r="D162" s="6" t="s">
        <v>101</v>
      </c>
      <c r="E162" s="12" t="s">
        <v>102</v>
      </c>
      <c r="F162" s="7"/>
      <c r="G162" s="7"/>
      <c r="H162" s="40">
        <f t="shared" si="26"/>
        <v>0</v>
      </c>
      <c r="I162" s="40"/>
      <c r="J162" s="40">
        <f t="shared" si="23"/>
        <v>0</v>
      </c>
      <c r="K162" s="40"/>
      <c r="L162" s="40"/>
      <c r="M162" s="40">
        <f t="shared" si="27"/>
        <v>0</v>
      </c>
      <c r="N162" s="40">
        <f t="shared" si="24"/>
        <v>0</v>
      </c>
      <c r="O162" s="19">
        <v>0</v>
      </c>
      <c r="P162" s="2"/>
      <c r="Q162" s="12"/>
      <c r="R162" s="10" t="s">
        <v>303</v>
      </c>
    </row>
    <row r="163" spans="1:18" ht="40.200000000000003" hidden="1" customHeight="1" x14ac:dyDescent="0.3">
      <c r="A163" s="55"/>
      <c r="B163" s="55"/>
      <c r="C163" s="55"/>
      <c r="D163" s="55"/>
      <c r="E163" s="55"/>
      <c r="F163" s="13"/>
      <c r="G163" s="13"/>
      <c r="H163" s="13">
        <f>SUM(H137:H162)</f>
        <v>660954.6</v>
      </c>
      <c r="I163" s="13">
        <f t="shared" ref="I163:N163" si="28">SUM(I137:I162)</f>
        <v>98162</v>
      </c>
      <c r="J163" s="13">
        <f t="shared" si="28"/>
        <v>759116.6</v>
      </c>
      <c r="K163" s="13">
        <f t="shared" si="28"/>
        <v>23000</v>
      </c>
      <c r="L163" s="13">
        <f t="shared" si="28"/>
        <v>0</v>
      </c>
      <c r="M163" s="13">
        <f t="shared" si="28"/>
        <v>121162</v>
      </c>
      <c r="N163" s="13">
        <f t="shared" si="28"/>
        <v>782116.6</v>
      </c>
      <c r="O163" s="33"/>
      <c r="P163" s="34"/>
      <c r="Q163" s="32"/>
      <c r="R163" s="35"/>
    </row>
    <row r="164" spans="1:18" ht="79.95" hidden="1" customHeight="1" x14ac:dyDescent="0.25">
      <c r="A164" s="12">
        <v>149</v>
      </c>
      <c r="B164" s="50" t="s">
        <v>187</v>
      </c>
      <c r="C164" s="51" t="s">
        <v>138</v>
      </c>
      <c r="D164" s="20" t="s">
        <v>304</v>
      </c>
      <c r="E164" s="12" t="s">
        <v>31</v>
      </c>
      <c r="F164" s="7">
        <v>5460</v>
      </c>
      <c r="G164" s="7">
        <v>49140</v>
      </c>
      <c r="H164" s="7">
        <f t="shared" si="26"/>
        <v>54600</v>
      </c>
      <c r="I164" s="7">
        <v>0</v>
      </c>
      <c r="J164" s="7">
        <f t="shared" si="23"/>
        <v>54600</v>
      </c>
      <c r="K164" s="7">
        <v>0</v>
      </c>
      <c r="L164" s="7">
        <v>0</v>
      </c>
      <c r="M164" s="7">
        <f t="shared" si="27"/>
        <v>0</v>
      </c>
      <c r="N164" s="7">
        <f t="shared" si="24"/>
        <v>54600</v>
      </c>
      <c r="O164" s="8">
        <v>92.3</v>
      </c>
      <c r="P164" s="3"/>
      <c r="Q164" s="25" t="s">
        <v>142</v>
      </c>
      <c r="R164" s="17" t="s">
        <v>382</v>
      </c>
    </row>
    <row r="165" spans="1:18" ht="79.95" hidden="1" customHeight="1" x14ac:dyDescent="0.25">
      <c r="A165" s="12">
        <v>150</v>
      </c>
      <c r="B165" s="50"/>
      <c r="C165" s="51"/>
      <c r="D165" s="20" t="s">
        <v>305</v>
      </c>
      <c r="E165" s="12" t="s">
        <v>31</v>
      </c>
      <c r="F165" s="7">
        <v>4899.9660000000003</v>
      </c>
      <c r="G165" s="7">
        <v>93099.354000000007</v>
      </c>
      <c r="H165" s="7">
        <f t="shared" si="26"/>
        <v>97999.32</v>
      </c>
      <c r="I165" s="7">
        <v>0</v>
      </c>
      <c r="J165" s="7">
        <f t="shared" si="23"/>
        <v>97999.32</v>
      </c>
      <c r="K165" s="7">
        <v>0</v>
      </c>
      <c r="L165" s="7">
        <v>0</v>
      </c>
      <c r="M165" s="7">
        <f t="shared" si="27"/>
        <v>0</v>
      </c>
      <c r="N165" s="7">
        <f t="shared" si="24"/>
        <v>97999.32</v>
      </c>
      <c r="O165" s="8">
        <v>92.3</v>
      </c>
      <c r="P165" s="3"/>
      <c r="Q165" s="25" t="s">
        <v>142</v>
      </c>
      <c r="R165" s="17" t="s">
        <v>383</v>
      </c>
    </row>
    <row r="166" spans="1:18" ht="79.95" hidden="1" customHeight="1" x14ac:dyDescent="0.25">
      <c r="A166" s="12">
        <v>151</v>
      </c>
      <c r="B166" s="50"/>
      <c r="C166" s="51"/>
      <c r="D166" s="20" t="s">
        <v>306</v>
      </c>
      <c r="E166" s="12" t="s">
        <v>31</v>
      </c>
      <c r="F166" s="7">
        <v>1849.9360000000001</v>
      </c>
      <c r="G166" s="7">
        <v>35148.784</v>
      </c>
      <c r="H166" s="7">
        <f t="shared" si="26"/>
        <v>36998.720000000001</v>
      </c>
      <c r="I166" s="7">
        <v>0</v>
      </c>
      <c r="J166" s="7">
        <f t="shared" si="23"/>
        <v>36998.720000000001</v>
      </c>
      <c r="K166" s="7">
        <v>0</v>
      </c>
      <c r="L166" s="7">
        <v>0</v>
      </c>
      <c r="M166" s="7">
        <f t="shared" si="27"/>
        <v>0</v>
      </c>
      <c r="N166" s="7">
        <f t="shared" si="24"/>
        <v>36998.720000000001</v>
      </c>
      <c r="O166" s="8">
        <v>92.3</v>
      </c>
      <c r="P166" s="3"/>
      <c r="Q166" s="25" t="s">
        <v>142</v>
      </c>
      <c r="R166" s="17" t="s">
        <v>384</v>
      </c>
    </row>
    <row r="167" spans="1:18" ht="79.95" hidden="1" customHeight="1" x14ac:dyDescent="0.25">
      <c r="A167" s="45">
        <v>152</v>
      </c>
      <c r="B167" s="50"/>
      <c r="C167" s="51"/>
      <c r="D167" s="6" t="s">
        <v>34</v>
      </c>
      <c r="E167" s="12" t="s">
        <v>31</v>
      </c>
      <c r="F167" s="7">
        <v>5460</v>
      </c>
      <c r="G167" s="7">
        <v>49140</v>
      </c>
      <c r="H167" s="7">
        <f t="shared" si="26"/>
        <v>54600</v>
      </c>
      <c r="I167" s="7">
        <v>0</v>
      </c>
      <c r="J167" s="7">
        <f t="shared" si="23"/>
        <v>54600</v>
      </c>
      <c r="K167" s="7">
        <v>0</v>
      </c>
      <c r="L167" s="7">
        <v>0</v>
      </c>
      <c r="M167" s="7">
        <f t="shared" si="27"/>
        <v>0</v>
      </c>
      <c r="N167" s="7">
        <f t="shared" si="24"/>
        <v>54600</v>
      </c>
      <c r="O167" s="8">
        <v>92.28</v>
      </c>
      <c r="P167" s="3"/>
      <c r="Q167" s="25" t="s">
        <v>142</v>
      </c>
      <c r="R167" s="17" t="s">
        <v>372</v>
      </c>
    </row>
    <row r="168" spans="1:18" ht="79.95" hidden="1" customHeight="1" x14ac:dyDescent="0.25">
      <c r="A168" s="45">
        <v>153</v>
      </c>
      <c r="B168" s="50"/>
      <c r="C168" s="51"/>
      <c r="D168" s="6" t="s">
        <v>56</v>
      </c>
      <c r="E168" s="5" t="s">
        <v>57</v>
      </c>
      <c r="F168" s="7">
        <v>920</v>
      </c>
      <c r="G168" s="7">
        <v>86480</v>
      </c>
      <c r="H168" s="7">
        <f t="shared" si="26"/>
        <v>87400</v>
      </c>
      <c r="I168" s="7">
        <v>0</v>
      </c>
      <c r="J168" s="7">
        <f t="shared" si="23"/>
        <v>87400</v>
      </c>
      <c r="K168" s="7">
        <v>0</v>
      </c>
      <c r="L168" s="7">
        <v>0</v>
      </c>
      <c r="M168" s="7">
        <f t="shared" si="27"/>
        <v>0</v>
      </c>
      <c r="N168" s="7">
        <f t="shared" si="24"/>
        <v>87400</v>
      </c>
      <c r="O168" s="8">
        <v>92.28</v>
      </c>
      <c r="P168" s="3"/>
      <c r="Q168" s="25" t="s">
        <v>142</v>
      </c>
      <c r="R168" s="17" t="s">
        <v>396</v>
      </c>
    </row>
    <row r="169" spans="1:18" ht="79.95" hidden="1" customHeight="1" x14ac:dyDescent="0.25">
      <c r="A169" s="45">
        <v>154</v>
      </c>
      <c r="B169" s="50"/>
      <c r="C169" s="51"/>
      <c r="D169" s="6" t="s">
        <v>307</v>
      </c>
      <c r="E169" s="5" t="s">
        <v>57</v>
      </c>
      <c r="F169" s="7">
        <v>0</v>
      </c>
      <c r="G169" s="7">
        <v>23000</v>
      </c>
      <c r="H169" s="7">
        <f t="shared" si="26"/>
        <v>23000</v>
      </c>
      <c r="I169" s="7">
        <v>0</v>
      </c>
      <c r="J169" s="7">
        <f t="shared" ref="J169:J203" si="29">SUM(F169:G169,I169)</f>
        <v>23000</v>
      </c>
      <c r="K169" s="7">
        <v>0</v>
      </c>
      <c r="L169" s="7">
        <v>0</v>
      </c>
      <c r="M169" s="7">
        <f t="shared" si="27"/>
        <v>0</v>
      </c>
      <c r="N169" s="7">
        <f t="shared" ref="N169:N203" si="30">SUM(F169,G169,I169,K169,L169)</f>
        <v>23000</v>
      </c>
      <c r="O169" s="8">
        <v>92.28</v>
      </c>
      <c r="P169" s="3"/>
      <c r="Q169" s="25" t="s">
        <v>142</v>
      </c>
      <c r="R169" s="17" t="s">
        <v>396</v>
      </c>
    </row>
    <row r="170" spans="1:18" ht="79.95" hidden="1" customHeight="1" x14ac:dyDescent="0.25">
      <c r="A170" s="45">
        <v>155</v>
      </c>
      <c r="B170" s="52" t="s">
        <v>188</v>
      </c>
      <c r="C170" s="48" t="s">
        <v>186</v>
      </c>
      <c r="D170" s="6" t="s">
        <v>315</v>
      </c>
      <c r="E170" s="45" t="s">
        <v>12</v>
      </c>
      <c r="F170" s="7">
        <v>0</v>
      </c>
      <c r="G170" s="7">
        <v>60000</v>
      </c>
      <c r="H170" s="7">
        <f t="shared" ref="H170" si="31">SUM(F170:G170)</f>
        <v>60000</v>
      </c>
      <c r="I170" s="7">
        <v>40000</v>
      </c>
      <c r="J170" s="7">
        <f t="shared" ref="J170" si="32">SUM(F170:G170,I170)</f>
        <v>100000</v>
      </c>
      <c r="K170" s="7"/>
      <c r="L170" s="7"/>
      <c r="M170" s="7">
        <f t="shared" ref="M170" si="33">I170+K170+L170</f>
        <v>40000</v>
      </c>
      <c r="N170" s="7">
        <f t="shared" ref="N170" si="34">SUM(F170,G170,I170,K170,L170)</f>
        <v>100000</v>
      </c>
      <c r="O170" s="31">
        <v>92.3</v>
      </c>
      <c r="P170" s="2"/>
      <c r="Q170" s="25" t="s">
        <v>142</v>
      </c>
      <c r="R170" s="10" t="s">
        <v>397</v>
      </c>
    </row>
    <row r="171" spans="1:18" ht="49.95" hidden="1" customHeight="1" x14ac:dyDescent="0.25">
      <c r="A171" s="45">
        <v>156</v>
      </c>
      <c r="B171" s="52"/>
      <c r="C171" s="48"/>
      <c r="D171" s="6" t="s">
        <v>95</v>
      </c>
      <c r="E171" s="12" t="s">
        <v>71</v>
      </c>
      <c r="F171" s="7"/>
      <c r="G171" s="7"/>
      <c r="H171" s="40">
        <f t="shared" si="26"/>
        <v>0</v>
      </c>
      <c r="I171" s="40"/>
      <c r="J171" s="40">
        <f t="shared" si="29"/>
        <v>0</v>
      </c>
      <c r="K171" s="40"/>
      <c r="L171" s="40"/>
      <c r="M171" s="40">
        <f t="shared" si="27"/>
        <v>0</v>
      </c>
      <c r="N171" s="40">
        <f t="shared" si="30"/>
        <v>0</v>
      </c>
      <c r="O171" s="19">
        <v>0</v>
      </c>
      <c r="P171" s="2"/>
      <c r="Q171" s="12"/>
      <c r="R171" s="10" t="s">
        <v>308</v>
      </c>
    </row>
    <row r="172" spans="1:18" ht="79.95" hidden="1" customHeight="1" x14ac:dyDescent="0.25">
      <c r="A172" s="45">
        <v>157</v>
      </c>
      <c r="B172" s="52"/>
      <c r="C172" s="48"/>
      <c r="D172" s="6" t="s">
        <v>96</v>
      </c>
      <c r="E172" s="12" t="s">
        <v>76</v>
      </c>
      <c r="F172" s="7"/>
      <c r="G172" s="7"/>
      <c r="H172" s="40">
        <f t="shared" si="26"/>
        <v>0</v>
      </c>
      <c r="I172" s="40"/>
      <c r="J172" s="40">
        <f t="shared" si="29"/>
        <v>0</v>
      </c>
      <c r="K172" s="40"/>
      <c r="L172" s="40"/>
      <c r="M172" s="40">
        <f t="shared" si="27"/>
        <v>0</v>
      </c>
      <c r="N172" s="40">
        <f t="shared" si="30"/>
        <v>0</v>
      </c>
      <c r="O172" s="19">
        <v>0</v>
      </c>
      <c r="P172" s="2"/>
      <c r="Q172" s="12"/>
      <c r="R172" s="10" t="s">
        <v>398</v>
      </c>
    </row>
    <row r="173" spans="1:18" ht="79.95" hidden="1" customHeight="1" x14ac:dyDescent="0.25">
      <c r="A173" s="45">
        <v>158</v>
      </c>
      <c r="B173" s="52"/>
      <c r="C173" s="48"/>
      <c r="D173" s="6" t="s">
        <v>309</v>
      </c>
      <c r="E173" s="12" t="s">
        <v>67</v>
      </c>
      <c r="F173" s="7"/>
      <c r="G173" s="7"/>
      <c r="H173" s="40">
        <f t="shared" si="26"/>
        <v>0</v>
      </c>
      <c r="I173" s="40"/>
      <c r="J173" s="40">
        <f t="shared" si="29"/>
        <v>0</v>
      </c>
      <c r="K173" s="40"/>
      <c r="L173" s="40"/>
      <c r="M173" s="40">
        <f t="shared" si="27"/>
        <v>0</v>
      </c>
      <c r="N173" s="40">
        <f t="shared" si="30"/>
        <v>0</v>
      </c>
      <c r="O173" s="19">
        <v>0</v>
      </c>
      <c r="P173" s="2"/>
      <c r="Q173" s="12"/>
      <c r="R173" s="10" t="s">
        <v>310</v>
      </c>
    </row>
    <row r="174" spans="1:18" ht="79.95" hidden="1" customHeight="1" x14ac:dyDescent="0.25">
      <c r="A174" s="45">
        <v>159</v>
      </c>
      <c r="B174" s="52"/>
      <c r="C174" s="48"/>
      <c r="D174" s="6" t="s">
        <v>311</v>
      </c>
      <c r="E174" s="12" t="s">
        <v>78</v>
      </c>
      <c r="F174" s="7"/>
      <c r="G174" s="7"/>
      <c r="H174" s="40">
        <f t="shared" si="26"/>
        <v>0</v>
      </c>
      <c r="I174" s="40"/>
      <c r="J174" s="40">
        <f t="shared" si="29"/>
        <v>0</v>
      </c>
      <c r="K174" s="40"/>
      <c r="L174" s="40"/>
      <c r="M174" s="40">
        <f t="shared" si="27"/>
        <v>0</v>
      </c>
      <c r="N174" s="40">
        <f t="shared" si="30"/>
        <v>0</v>
      </c>
      <c r="O174" s="19">
        <v>0</v>
      </c>
      <c r="P174" s="2"/>
      <c r="Q174" s="12"/>
      <c r="R174" s="10" t="s">
        <v>312</v>
      </c>
    </row>
    <row r="175" spans="1:18" ht="79.95" hidden="1" customHeight="1" x14ac:dyDescent="0.25">
      <c r="A175" s="45">
        <v>160</v>
      </c>
      <c r="B175" s="52"/>
      <c r="C175" s="48"/>
      <c r="D175" s="6" t="s">
        <v>313</v>
      </c>
      <c r="E175" s="12" t="s">
        <v>67</v>
      </c>
      <c r="F175" s="7"/>
      <c r="G175" s="7"/>
      <c r="H175" s="40">
        <f t="shared" si="26"/>
        <v>0</v>
      </c>
      <c r="I175" s="40"/>
      <c r="J175" s="40">
        <f t="shared" si="29"/>
        <v>0</v>
      </c>
      <c r="K175" s="40"/>
      <c r="L175" s="40"/>
      <c r="M175" s="40">
        <f t="shared" si="27"/>
        <v>0</v>
      </c>
      <c r="N175" s="40">
        <f t="shared" si="30"/>
        <v>0</v>
      </c>
      <c r="O175" s="19">
        <v>0</v>
      </c>
      <c r="P175" s="2"/>
      <c r="Q175" s="12"/>
      <c r="R175" s="10" t="s">
        <v>314</v>
      </c>
    </row>
    <row r="176" spans="1:18" ht="79.95" hidden="1" customHeight="1" x14ac:dyDescent="0.25">
      <c r="A176" s="45">
        <v>161</v>
      </c>
      <c r="B176" s="52"/>
      <c r="C176" s="48"/>
      <c r="D176" s="6" t="s">
        <v>97</v>
      </c>
      <c r="E176" s="12" t="s">
        <v>68</v>
      </c>
      <c r="F176" s="7"/>
      <c r="G176" s="7"/>
      <c r="H176" s="40">
        <f t="shared" si="26"/>
        <v>0</v>
      </c>
      <c r="I176" s="40"/>
      <c r="J176" s="40">
        <f t="shared" si="29"/>
        <v>0</v>
      </c>
      <c r="K176" s="40"/>
      <c r="L176" s="40"/>
      <c r="M176" s="40">
        <f t="shared" si="27"/>
        <v>0</v>
      </c>
      <c r="N176" s="40">
        <f t="shared" si="30"/>
        <v>0</v>
      </c>
      <c r="O176" s="19">
        <v>0</v>
      </c>
      <c r="P176" s="2"/>
      <c r="Q176" s="12"/>
      <c r="R176" s="10" t="s">
        <v>218</v>
      </c>
    </row>
    <row r="177" spans="1:18" ht="100.2" hidden="1" customHeight="1" x14ac:dyDescent="0.25">
      <c r="A177" s="45">
        <v>162</v>
      </c>
      <c r="B177" s="52"/>
      <c r="C177" s="48"/>
      <c r="D177" s="6" t="s">
        <v>316</v>
      </c>
      <c r="E177" s="12" t="s">
        <v>68</v>
      </c>
      <c r="F177" s="7"/>
      <c r="G177" s="7"/>
      <c r="H177" s="40">
        <f t="shared" si="26"/>
        <v>0</v>
      </c>
      <c r="I177" s="40"/>
      <c r="J177" s="40">
        <f t="shared" si="29"/>
        <v>0</v>
      </c>
      <c r="K177" s="40"/>
      <c r="L177" s="40"/>
      <c r="M177" s="40">
        <f t="shared" si="27"/>
        <v>0</v>
      </c>
      <c r="N177" s="40">
        <f t="shared" si="30"/>
        <v>0</v>
      </c>
      <c r="O177" s="19">
        <v>0</v>
      </c>
      <c r="P177" s="2"/>
      <c r="Q177" s="12"/>
      <c r="R177" s="10" t="s">
        <v>218</v>
      </c>
    </row>
    <row r="178" spans="1:18" ht="100.2" hidden="1" customHeight="1" x14ac:dyDescent="0.25">
      <c r="A178" s="45">
        <v>163</v>
      </c>
      <c r="B178" s="53"/>
      <c r="C178" s="49"/>
      <c r="D178" s="6" t="s">
        <v>317</v>
      </c>
      <c r="E178" s="12" t="s">
        <v>68</v>
      </c>
      <c r="F178" s="7"/>
      <c r="G178" s="7"/>
      <c r="H178" s="40">
        <f t="shared" si="26"/>
        <v>0</v>
      </c>
      <c r="I178" s="40"/>
      <c r="J178" s="40">
        <f t="shared" si="29"/>
        <v>0</v>
      </c>
      <c r="K178" s="40"/>
      <c r="L178" s="40"/>
      <c r="M178" s="40">
        <f t="shared" si="27"/>
        <v>0</v>
      </c>
      <c r="N178" s="40">
        <f t="shared" si="30"/>
        <v>0</v>
      </c>
      <c r="O178" s="19">
        <v>0</v>
      </c>
      <c r="P178" s="2"/>
      <c r="Q178" s="12"/>
      <c r="R178" s="10" t="s">
        <v>218</v>
      </c>
    </row>
    <row r="179" spans="1:18" ht="100.2" hidden="1" customHeight="1" x14ac:dyDescent="0.25">
      <c r="A179" s="45">
        <v>164</v>
      </c>
      <c r="B179" s="50" t="s">
        <v>188</v>
      </c>
      <c r="C179" s="51" t="s">
        <v>189</v>
      </c>
      <c r="D179" s="6" t="s">
        <v>318</v>
      </c>
      <c r="E179" s="12" t="s">
        <v>68</v>
      </c>
      <c r="F179" s="7"/>
      <c r="G179" s="7"/>
      <c r="H179" s="40">
        <f t="shared" si="26"/>
        <v>0</v>
      </c>
      <c r="I179" s="40"/>
      <c r="J179" s="40">
        <f t="shared" si="29"/>
        <v>0</v>
      </c>
      <c r="K179" s="40"/>
      <c r="L179" s="40"/>
      <c r="M179" s="40">
        <f t="shared" si="27"/>
        <v>0</v>
      </c>
      <c r="N179" s="40">
        <f t="shared" si="30"/>
        <v>0</v>
      </c>
      <c r="O179" s="19">
        <v>0</v>
      </c>
      <c r="P179" s="2"/>
      <c r="Q179" s="12"/>
      <c r="R179" s="10" t="s">
        <v>218</v>
      </c>
    </row>
    <row r="180" spans="1:18" ht="79.95" hidden="1" customHeight="1" x14ac:dyDescent="0.25">
      <c r="A180" s="45">
        <v>165</v>
      </c>
      <c r="B180" s="50"/>
      <c r="C180" s="51"/>
      <c r="D180" s="6" t="s">
        <v>98</v>
      </c>
      <c r="E180" s="12" t="s">
        <v>68</v>
      </c>
      <c r="F180" s="7"/>
      <c r="G180" s="7"/>
      <c r="H180" s="40">
        <f t="shared" si="26"/>
        <v>0</v>
      </c>
      <c r="I180" s="40"/>
      <c r="J180" s="40">
        <f t="shared" si="29"/>
        <v>0</v>
      </c>
      <c r="K180" s="40"/>
      <c r="L180" s="40"/>
      <c r="M180" s="40">
        <f t="shared" si="27"/>
        <v>0</v>
      </c>
      <c r="N180" s="40">
        <f t="shared" si="30"/>
        <v>0</v>
      </c>
      <c r="O180" s="19">
        <v>0</v>
      </c>
      <c r="P180" s="2"/>
      <c r="Q180" s="12"/>
      <c r="R180" s="10" t="s">
        <v>218</v>
      </c>
    </row>
    <row r="181" spans="1:18" ht="79.95" hidden="1" customHeight="1" x14ac:dyDescent="0.25">
      <c r="A181" s="45">
        <v>166</v>
      </c>
      <c r="B181" s="50"/>
      <c r="C181" s="51"/>
      <c r="D181" s="6" t="s">
        <v>319</v>
      </c>
      <c r="E181" s="12" t="s">
        <v>68</v>
      </c>
      <c r="F181" s="7"/>
      <c r="G181" s="7"/>
      <c r="H181" s="40">
        <f t="shared" si="26"/>
        <v>0</v>
      </c>
      <c r="I181" s="40"/>
      <c r="J181" s="40">
        <f t="shared" si="29"/>
        <v>0</v>
      </c>
      <c r="K181" s="40"/>
      <c r="L181" s="40"/>
      <c r="M181" s="40">
        <f t="shared" si="27"/>
        <v>0</v>
      </c>
      <c r="N181" s="40">
        <f t="shared" si="30"/>
        <v>0</v>
      </c>
      <c r="O181" s="19">
        <v>0</v>
      </c>
      <c r="P181" s="2"/>
      <c r="Q181" s="12"/>
      <c r="R181" s="10" t="s">
        <v>218</v>
      </c>
    </row>
    <row r="182" spans="1:18" ht="79.95" hidden="1" customHeight="1" x14ac:dyDescent="0.25">
      <c r="A182" s="45">
        <v>167</v>
      </c>
      <c r="B182" s="50"/>
      <c r="C182" s="51"/>
      <c r="D182" s="6" t="s">
        <v>320</v>
      </c>
      <c r="E182" s="12" t="s">
        <v>68</v>
      </c>
      <c r="F182" s="7"/>
      <c r="G182" s="7"/>
      <c r="H182" s="40">
        <f t="shared" si="26"/>
        <v>0</v>
      </c>
      <c r="I182" s="40"/>
      <c r="J182" s="40">
        <f t="shared" si="29"/>
        <v>0</v>
      </c>
      <c r="K182" s="40"/>
      <c r="L182" s="40"/>
      <c r="M182" s="40">
        <f t="shared" si="27"/>
        <v>0</v>
      </c>
      <c r="N182" s="40">
        <f t="shared" si="30"/>
        <v>0</v>
      </c>
      <c r="O182" s="19">
        <v>0</v>
      </c>
      <c r="P182" s="2"/>
      <c r="Q182" s="12"/>
      <c r="R182" s="10" t="s">
        <v>218</v>
      </c>
    </row>
    <row r="183" spans="1:18" ht="79.95" hidden="1" customHeight="1" x14ac:dyDescent="0.25">
      <c r="A183" s="45">
        <v>168</v>
      </c>
      <c r="B183" s="50"/>
      <c r="C183" s="51"/>
      <c r="D183" s="6" t="s">
        <v>321</v>
      </c>
      <c r="E183" s="12" t="s">
        <v>68</v>
      </c>
      <c r="F183" s="7"/>
      <c r="G183" s="7"/>
      <c r="H183" s="40">
        <f t="shared" si="26"/>
        <v>0</v>
      </c>
      <c r="I183" s="40"/>
      <c r="J183" s="40">
        <f t="shared" si="29"/>
        <v>0</v>
      </c>
      <c r="K183" s="40"/>
      <c r="L183" s="40"/>
      <c r="M183" s="40">
        <f t="shared" ref="M183:M213" si="35">I183+K183+L183</f>
        <v>0</v>
      </c>
      <c r="N183" s="40">
        <f t="shared" si="30"/>
        <v>0</v>
      </c>
      <c r="O183" s="19">
        <v>0</v>
      </c>
      <c r="P183" s="2"/>
      <c r="Q183" s="12"/>
      <c r="R183" s="10" t="s">
        <v>218</v>
      </c>
    </row>
    <row r="184" spans="1:18" ht="79.95" hidden="1" customHeight="1" x14ac:dyDescent="0.25">
      <c r="A184" s="45">
        <v>169</v>
      </c>
      <c r="B184" s="50"/>
      <c r="C184" s="51" t="s">
        <v>190</v>
      </c>
      <c r="D184" s="6" t="s">
        <v>322</v>
      </c>
      <c r="E184" s="12" t="s">
        <v>57</v>
      </c>
      <c r="F184" s="7">
        <v>0</v>
      </c>
      <c r="G184" s="7">
        <v>69000</v>
      </c>
      <c r="H184" s="7">
        <f t="shared" si="26"/>
        <v>69000</v>
      </c>
      <c r="I184" s="7">
        <v>161000</v>
      </c>
      <c r="J184" s="7">
        <f t="shared" si="29"/>
        <v>230000</v>
      </c>
      <c r="K184" s="7">
        <v>0</v>
      </c>
      <c r="L184" s="7">
        <v>0</v>
      </c>
      <c r="M184" s="7">
        <f t="shared" si="35"/>
        <v>161000</v>
      </c>
      <c r="N184" s="7">
        <f t="shared" si="30"/>
        <v>230000</v>
      </c>
      <c r="O184" s="8">
        <v>84.71</v>
      </c>
      <c r="P184" s="3"/>
      <c r="Q184" s="25" t="s">
        <v>142</v>
      </c>
      <c r="R184" s="17" t="s">
        <v>399</v>
      </c>
    </row>
    <row r="185" spans="1:18" ht="79.95" hidden="1" customHeight="1" x14ac:dyDescent="0.25">
      <c r="A185" s="45">
        <v>170</v>
      </c>
      <c r="B185" s="50"/>
      <c r="C185" s="51"/>
      <c r="D185" s="6" t="s">
        <v>323</v>
      </c>
      <c r="E185" s="12" t="s">
        <v>31</v>
      </c>
      <c r="F185" s="7">
        <v>0</v>
      </c>
      <c r="G185" s="7">
        <v>92000</v>
      </c>
      <c r="H185" s="7">
        <f t="shared" si="26"/>
        <v>92000</v>
      </c>
      <c r="I185" s="7">
        <v>0</v>
      </c>
      <c r="J185" s="7">
        <f t="shared" si="29"/>
        <v>92000</v>
      </c>
      <c r="K185" s="7">
        <v>0</v>
      </c>
      <c r="L185" s="7">
        <v>0</v>
      </c>
      <c r="M185" s="7">
        <f t="shared" si="35"/>
        <v>0</v>
      </c>
      <c r="N185" s="7">
        <f t="shared" si="30"/>
        <v>92000</v>
      </c>
      <c r="O185" s="8">
        <v>84.7</v>
      </c>
      <c r="P185" s="3"/>
      <c r="Q185" s="25" t="s">
        <v>142</v>
      </c>
      <c r="R185" s="17" t="s">
        <v>372</v>
      </c>
    </row>
    <row r="186" spans="1:18" ht="79.95" hidden="1" customHeight="1" x14ac:dyDescent="0.25">
      <c r="A186" s="45">
        <v>171</v>
      </c>
      <c r="B186" s="50"/>
      <c r="C186" s="51"/>
      <c r="D186" s="39" t="s">
        <v>324</v>
      </c>
      <c r="E186" s="12" t="s">
        <v>23</v>
      </c>
      <c r="F186" s="7">
        <v>0</v>
      </c>
      <c r="G186" s="15">
        <f>101400*90%</f>
        <v>91260</v>
      </c>
      <c r="H186" s="7">
        <f t="shared" si="26"/>
        <v>91260</v>
      </c>
      <c r="I186" s="15">
        <f>101400*10%</f>
        <v>10140</v>
      </c>
      <c r="J186" s="7">
        <f t="shared" si="29"/>
        <v>101400</v>
      </c>
      <c r="K186" s="7">
        <v>0</v>
      </c>
      <c r="L186" s="7">
        <v>0</v>
      </c>
      <c r="M186" s="7">
        <f t="shared" si="35"/>
        <v>10140</v>
      </c>
      <c r="N186" s="7">
        <f t="shared" si="30"/>
        <v>101400</v>
      </c>
      <c r="O186" s="8">
        <v>84.7</v>
      </c>
      <c r="P186" s="3"/>
      <c r="Q186" s="25" t="s">
        <v>142</v>
      </c>
      <c r="R186" s="10" t="s">
        <v>385</v>
      </c>
    </row>
    <row r="187" spans="1:18" ht="79.95" hidden="1" customHeight="1" x14ac:dyDescent="0.25">
      <c r="A187" s="45">
        <v>172</v>
      </c>
      <c r="B187" s="50"/>
      <c r="C187" s="51"/>
      <c r="D187" s="6" t="s">
        <v>325</v>
      </c>
      <c r="E187" s="12" t="s">
        <v>31</v>
      </c>
      <c r="F187" s="7">
        <v>92</v>
      </c>
      <c r="G187" s="7">
        <v>127013</v>
      </c>
      <c r="H187" s="7">
        <f t="shared" si="26"/>
        <v>127105</v>
      </c>
      <c r="I187" s="7">
        <v>0</v>
      </c>
      <c r="J187" s="7">
        <f t="shared" si="29"/>
        <v>127105</v>
      </c>
      <c r="K187" s="7">
        <v>0</v>
      </c>
      <c r="L187" s="7">
        <v>0</v>
      </c>
      <c r="M187" s="7">
        <f t="shared" si="35"/>
        <v>0</v>
      </c>
      <c r="N187" s="7">
        <f t="shared" si="30"/>
        <v>127105</v>
      </c>
      <c r="O187" s="8">
        <v>84.7</v>
      </c>
      <c r="P187" s="3"/>
      <c r="Q187" s="25" t="s">
        <v>142</v>
      </c>
      <c r="R187" s="10" t="s">
        <v>372</v>
      </c>
    </row>
    <row r="188" spans="1:18" ht="79.95" hidden="1" customHeight="1" x14ac:dyDescent="0.25">
      <c r="A188" s="45">
        <v>173</v>
      </c>
      <c r="B188" s="52" t="s">
        <v>188</v>
      </c>
      <c r="C188" s="48" t="s">
        <v>191</v>
      </c>
      <c r="D188" s="24" t="s">
        <v>326</v>
      </c>
      <c r="E188" s="12" t="s">
        <v>23</v>
      </c>
      <c r="F188" s="7">
        <v>0</v>
      </c>
      <c r="G188" s="15">
        <f>13260*90%</f>
        <v>11934</v>
      </c>
      <c r="H188" s="7">
        <f t="shared" si="26"/>
        <v>11934</v>
      </c>
      <c r="I188" s="15">
        <f>13260*10%</f>
        <v>1326</v>
      </c>
      <c r="J188" s="7">
        <f t="shared" si="29"/>
        <v>13260</v>
      </c>
      <c r="K188" s="7">
        <v>0</v>
      </c>
      <c r="L188" s="7">
        <v>0</v>
      </c>
      <c r="M188" s="7">
        <f t="shared" si="35"/>
        <v>1326</v>
      </c>
      <c r="N188" s="7">
        <f t="shared" si="30"/>
        <v>13260</v>
      </c>
      <c r="O188" s="8">
        <v>84.7</v>
      </c>
      <c r="P188" s="3"/>
      <c r="Q188" s="25" t="s">
        <v>142</v>
      </c>
      <c r="R188" s="10" t="s">
        <v>372</v>
      </c>
    </row>
    <row r="189" spans="1:18" ht="79.95" hidden="1" customHeight="1" x14ac:dyDescent="0.25">
      <c r="A189" s="45">
        <v>174</v>
      </c>
      <c r="B189" s="52"/>
      <c r="C189" s="48"/>
      <c r="D189" s="6" t="s">
        <v>327</v>
      </c>
      <c r="E189" s="12" t="s">
        <v>161</v>
      </c>
      <c r="F189" s="7">
        <v>0</v>
      </c>
      <c r="G189" s="7">
        <v>23400</v>
      </c>
      <c r="H189" s="7">
        <f t="shared" si="26"/>
        <v>23400</v>
      </c>
      <c r="I189" s="7"/>
      <c r="J189" s="7">
        <f t="shared" si="29"/>
        <v>23400</v>
      </c>
      <c r="K189" s="7"/>
      <c r="L189" s="7"/>
      <c r="M189" s="7">
        <f t="shared" si="35"/>
        <v>0</v>
      </c>
      <c r="N189" s="7">
        <f t="shared" si="30"/>
        <v>23400</v>
      </c>
      <c r="O189" s="31">
        <v>84.7</v>
      </c>
      <c r="P189" s="2"/>
      <c r="Q189" s="25" t="s">
        <v>142</v>
      </c>
      <c r="R189" s="10" t="s">
        <v>401</v>
      </c>
    </row>
    <row r="190" spans="1:18" ht="79.95" hidden="1" customHeight="1" x14ac:dyDescent="0.25">
      <c r="A190" s="45">
        <v>175</v>
      </c>
      <c r="B190" s="52"/>
      <c r="C190" s="48"/>
      <c r="D190" s="6" t="s">
        <v>328</v>
      </c>
      <c r="E190" s="12" t="s">
        <v>76</v>
      </c>
      <c r="F190" s="7"/>
      <c r="G190" s="7"/>
      <c r="H190" s="40">
        <f t="shared" si="26"/>
        <v>0</v>
      </c>
      <c r="I190" s="40"/>
      <c r="J190" s="40">
        <f t="shared" si="29"/>
        <v>0</v>
      </c>
      <c r="K190" s="40"/>
      <c r="L190" s="40"/>
      <c r="M190" s="40">
        <f t="shared" si="35"/>
        <v>0</v>
      </c>
      <c r="N190" s="40">
        <f t="shared" si="30"/>
        <v>0</v>
      </c>
      <c r="O190" s="19">
        <v>0</v>
      </c>
      <c r="P190" s="2"/>
      <c r="Q190" s="12"/>
      <c r="R190" s="10" t="s">
        <v>218</v>
      </c>
    </row>
    <row r="191" spans="1:18" ht="79.95" hidden="1" customHeight="1" x14ac:dyDescent="0.25">
      <c r="A191" s="45">
        <v>176</v>
      </c>
      <c r="B191" s="52"/>
      <c r="C191" s="49"/>
      <c r="D191" s="6" t="s">
        <v>329</v>
      </c>
      <c r="E191" s="12" t="s">
        <v>76</v>
      </c>
      <c r="F191" s="7"/>
      <c r="G191" s="7"/>
      <c r="H191" s="40">
        <f t="shared" si="26"/>
        <v>0</v>
      </c>
      <c r="I191" s="40"/>
      <c r="J191" s="40">
        <f t="shared" si="29"/>
        <v>0</v>
      </c>
      <c r="K191" s="40"/>
      <c r="L191" s="40"/>
      <c r="M191" s="40">
        <f t="shared" si="35"/>
        <v>0</v>
      </c>
      <c r="N191" s="40">
        <f t="shared" si="30"/>
        <v>0</v>
      </c>
      <c r="O191" s="19">
        <v>0</v>
      </c>
      <c r="P191" s="2"/>
      <c r="Q191" s="12"/>
      <c r="R191" s="10" t="s">
        <v>218</v>
      </c>
    </row>
    <row r="192" spans="1:18" ht="79.95" hidden="1" customHeight="1" x14ac:dyDescent="0.25">
      <c r="A192" s="45">
        <v>177</v>
      </c>
      <c r="B192" s="53"/>
      <c r="C192" s="21" t="s">
        <v>35</v>
      </c>
      <c r="D192" s="6" t="s">
        <v>330</v>
      </c>
      <c r="E192" s="12" t="s">
        <v>27</v>
      </c>
      <c r="F192" s="7">
        <v>62400</v>
      </c>
      <c r="G192" s="7">
        <v>0</v>
      </c>
      <c r="H192" s="7">
        <f t="shared" si="26"/>
        <v>62400</v>
      </c>
      <c r="I192" s="7">
        <v>0</v>
      </c>
      <c r="J192" s="7">
        <f t="shared" si="29"/>
        <v>62400</v>
      </c>
      <c r="K192" s="7">
        <v>0</v>
      </c>
      <c r="L192" s="7">
        <v>0</v>
      </c>
      <c r="M192" s="7">
        <f t="shared" si="35"/>
        <v>0</v>
      </c>
      <c r="N192" s="7">
        <f t="shared" si="30"/>
        <v>62400</v>
      </c>
      <c r="O192" s="8">
        <v>68.709999999999994</v>
      </c>
      <c r="P192" s="3"/>
      <c r="Q192" s="25" t="s">
        <v>142</v>
      </c>
      <c r="R192" s="10" t="s">
        <v>372</v>
      </c>
    </row>
    <row r="193" spans="1:20" ht="40.200000000000003" hidden="1" customHeight="1" x14ac:dyDescent="0.25">
      <c r="A193" s="55"/>
      <c r="B193" s="55"/>
      <c r="C193" s="55"/>
      <c r="D193" s="55"/>
      <c r="E193" s="55"/>
      <c r="F193" s="13"/>
      <c r="G193" s="13"/>
      <c r="H193" s="13">
        <f t="shared" ref="H193:N193" si="36">SUM(H164:H192)</f>
        <v>891697.04</v>
      </c>
      <c r="I193" s="13">
        <f t="shared" si="36"/>
        <v>212466</v>
      </c>
      <c r="J193" s="13">
        <f t="shared" si="36"/>
        <v>1104163.04</v>
      </c>
      <c r="K193" s="13">
        <f t="shared" si="36"/>
        <v>0</v>
      </c>
      <c r="L193" s="13">
        <f t="shared" si="36"/>
        <v>0</v>
      </c>
      <c r="M193" s="13">
        <f t="shared" si="36"/>
        <v>212466</v>
      </c>
      <c r="N193" s="13">
        <f t="shared" si="36"/>
        <v>1104163.04</v>
      </c>
      <c r="O193" s="33"/>
      <c r="P193" s="34"/>
      <c r="Q193" s="32"/>
      <c r="R193" s="35"/>
    </row>
    <row r="194" spans="1:20" ht="79.95" hidden="1" customHeight="1" x14ac:dyDescent="0.25">
      <c r="A194" s="12">
        <v>178</v>
      </c>
      <c r="B194" s="50" t="s">
        <v>192</v>
      </c>
      <c r="C194" s="51" t="s">
        <v>53</v>
      </c>
      <c r="D194" s="6" t="s">
        <v>331</v>
      </c>
      <c r="E194" s="12" t="s">
        <v>42</v>
      </c>
      <c r="F194" s="7">
        <v>0</v>
      </c>
      <c r="G194" s="15">
        <f>9000*90%</f>
        <v>8100</v>
      </c>
      <c r="H194" s="7">
        <f t="shared" si="26"/>
        <v>8100</v>
      </c>
      <c r="I194" s="15">
        <f>9000*10%</f>
        <v>900</v>
      </c>
      <c r="J194" s="7">
        <f t="shared" si="29"/>
        <v>9000</v>
      </c>
      <c r="K194" s="7">
        <v>0</v>
      </c>
      <c r="L194" s="7">
        <v>0</v>
      </c>
      <c r="M194" s="7">
        <f t="shared" si="35"/>
        <v>900</v>
      </c>
      <c r="N194" s="7">
        <f t="shared" si="30"/>
        <v>9000</v>
      </c>
      <c r="O194" s="8">
        <v>88.1</v>
      </c>
      <c r="P194" s="3"/>
      <c r="Q194" s="25" t="s">
        <v>142</v>
      </c>
      <c r="R194" s="17" t="s">
        <v>372</v>
      </c>
    </row>
    <row r="195" spans="1:20" ht="79.95" hidden="1" customHeight="1" x14ac:dyDescent="0.25">
      <c r="A195" s="12">
        <v>179</v>
      </c>
      <c r="B195" s="50"/>
      <c r="C195" s="51"/>
      <c r="D195" s="6" t="s">
        <v>332</v>
      </c>
      <c r="E195" s="12" t="s">
        <v>42</v>
      </c>
      <c r="F195" s="7">
        <v>0</v>
      </c>
      <c r="G195" s="15">
        <f>9000*90%</f>
        <v>8100</v>
      </c>
      <c r="H195" s="7">
        <f t="shared" si="26"/>
        <v>8100</v>
      </c>
      <c r="I195" s="15">
        <f>9000*10%</f>
        <v>900</v>
      </c>
      <c r="J195" s="7">
        <f t="shared" si="29"/>
        <v>9000</v>
      </c>
      <c r="K195" s="7">
        <v>0</v>
      </c>
      <c r="L195" s="7">
        <v>0</v>
      </c>
      <c r="M195" s="7">
        <f t="shared" si="35"/>
        <v>900</v>
      </c>
      <c r="N195" s="7">
        <f t="shared" si="30"/>
        <v>9000</v>
      </c>
      <c r="O195" s="8">
        <v>88.1</v>
      </c>
      <c r="P195" s="3"/>
      <c r="Q195" s="25" t="s">
        <v>142</v>
      </c>
      <c r="R195" s="17" t="s">
        <v>372</v>
      </c>
    </row>
    <row r="196" spans="1:20" ht="79.95" hidden="1" customHeight="1" x14ac:dyDescent="0.25">
      <c r="A196" s="12">
        <v>180</v>
      </c>
      <c r="B196" s="50"/>
      <c r="C196" s="51"/>
      <c r="D196" s="6" t="s">
        <v>333</v>
      </c>
      <c r="E196" s="12" t="s">
        <v>42</v>
      </c>
      <c r="F196" s="7">
        <v>0</v>
      </c>
      <c r="G196" s="15">
        <f>6300*90%</f>
        <v>5670</v>
      </c>
      <c r="H196" s="7">
        <f t="shared" si="26"/>
        <v>5670</v>
      </c>
      <c r="I196" s="15">
        <f>6300*10%</f>
        <v>630</v>
      </c>
      <c r="J196" s="7">
        <f t="shared" si="29"/>
        <v>6300</v>
      </c>
      <c r="K196" s="7">
        <v>0</v>
      </c>
      <c r="L196" s="7">
        <v>0</v>
      </c>
      <c r="M196" s="7">
        <f t="shared" si="35"/>
        <v>630</v>
      </c>
      <c r="N196" s="7">
        <f t="shared" si="30"/>
        <v>6300</v>
      </c>
      <c r="O196" s="8">
        <v>88.1</v>
      </c>
      <c r="P196" s="3"/>
      <c r="Q196" s="25" t="s">
        <v>142</v>
      </c>
      <c r="R196" s="17" t="s">
        <v>372</v>
      </c>
    </row>
    <row r="197" spans="1:20" ht="49.95" hidden="1" customHeight="1" x14ac:dyDescent="0.25">
      <c r="A197" s="12">
        <v>181</v>
      </c>
      <c r="B197" s="50"/>
      <c r="C197" s="29" t="s">
        <v>121</v>
      </c>
      <c r="D197" s="6" t="s">
        <v>334</v>
      </c>
      <c r="E197" s="12" t="s">
        <v>122</v>
      </c>
      <c r="F197" s="7"/>
      <c r="G197" s="7"/>
      <c r="H197" s="40">
        <f t="shared" si="26"/>
        <v>0</v>
      </c>
      <c r="I197" s="40"/>
      <c r="J197" s="40">
        <f t="shared" si="29"/>
        <v>0</v>
      </c>
      <c r="K197" s="40"/>
      <c r="L197" s="40"/>
      <c r="M197" s="40">
        <f t="shared" si="35"/>
        <v>0</v>
      </c>
      <c r="N197" s="40">
        <f t="shared" si="30"/>
        <v>0</v>
      </c>
      <c r="O197" s="19">
        <v>0</v>
      </c>
      <c r="P197" s="2"/>
      <c r="Q197" s="12"/>
      <c r="R197" s="10" t="s">
        <v>218</v>
      </c>
    </row>
    <row r="198" spans="1:20" ht="40.200000000000003" hidden="1" customHeight="1" x14ac:dyDescent="0.25">
      <c r="A198" s="55"/>
      <c r="B198" s="55"/>
      <c r="C198" s="55"/>
      <c r="D198" s="55"/>
      <c r="E198" s="55"/>
      <c r="F198" s="13"/>
      <c r="G198" s="13"/>
      <c r="H198" s="13">
        <f>SUM(H194:H197)</f>
        <v>21870</v>
      </c>
      <c r="I198" s="13">
        <f t="shared" ref="I198:N198" si="37">SUM(I194:I197)</f>
        <v>2430</v>
      </c>
      <c r="J198" s="13">
        <f t="shared" si="37"/>
        <v>24300</v>
      </c>
      <c r="K198" s="13">
        <f t="shared" si="37"/>
        <v>0</v>
      </c>
      <c r="L198" s="13">
        <f t="shared" si="37"/>
        <v>0</v>
      </c>
      <c r="M198" s="13">
        <f t="shared" si="37"/>
        <v>2430</v>
      </c>
      <c r="N198" s="13">
        <f t="shared" si="37"/>
        <v>24300</v>
      </c>
      <c r="O198" s="33"/>
      <c r="P198" s="34"/>
      <c r="Q198" s="32"/>
      <c r="R198" s="35"/>
    </row>
    <row r="199" spans="1:20" ht="120" hidden="1" customHeight="1" x14ac:dyDescent="0.25">
      <c r="A199" s="12">
        <v>182</v>
      </c>
      <c r="B199" s="70" t="s">
        <v>48</v>
      </c>
      <c r="C199" s="22" t="s">
        <v>47</v>
      </c>
      <c r="D199" s="39" t="s">
        <v>335</v>
      </c>
      <c r="E199" s="12" t="s">
        <v>42</v>
      </c>
      <c r="F199" s="7">
        <v>3280</v>
      </c>
      <c r="G199" s="15">
        <f>19680*90%</f>
        <v>17712</v>
      </c>
      <c r="H199" s="7">
        <f t="shared" si="26"/>
        <v>20992</v>
      </c>
      <c r="I199" s="15">
        <f>19680*10%</f>
        <v>1968</v>
      </c>
      <c r="J199" s="7">
        <f t="shared" si="29"/>
        <v>22960</v>
      </c>
      <c r="K199" s="7">
        <v>0</v>
      </c>
      <c r="L199" s="7">
        <v>0</v>
      </c>
      <c r="M199" s="7">
        <f t="shared" si="35"/>
        <v>1968</v>
      </c>
      <c r="N199" s="7">
        <f t="shared" si="30"/>
        <v>22960</v>
      </c>
      <c r="O199" s="8">
        <v>86</v>
      </c>
      <c r="P199" s="3"/>
      <c r="Q199" s="25" t="s">
        <v>142</v>
      </c>
      <c r="R199" s="17" t="s">
        <v>386</v>
      </c>
    </row>
    <row r="200" spans="1:20" ht="79.95" hidden="1" customHeight="1" x14ac:dyDescent="0.25">
      <c r="A200" s="12">
        <v>183</v>
      </c>
      <c r="B200" s="71"/>
      <c r="C200" s="22" t="s">
        <v>49</v>
      </c>
      <c r="D200" s="39" t="s">
        <v>336</v>
      </c>
      <c r="E200" s="12" t="s">
        <v>42</v>
      </c>
      <c r="F200" s="7">
        <v>2214</v>
      </c>
      <c r="G200" s="15">
        <f>19926*90%</f>
        <v>17933.400000000001</v>
      </c>
      <c r="H200" s="7">
        <f t="shared" si="26"/>
        <v>20147.400000000001</v>
      </c>
      <c r="I200" s="15">
        <f>19926*10%</f>
        <v>1992.6000000000001</v>
      </c>
      <c r="J200" s="7">
        <f t="shared" si="29"/>
        <v>22140</v>
      </c>
      <c r="K200" s="7">
        <v>0</v>
      </c>
      <c r="L200" s="7">
        <v>0</v>
      </c>
      <c r="M200" s="7">
        <f t="shared" si="35"/>
        <v>1992.6000000000001</v>
      </c>
      <c r="N200" s="7">
        <f t="shared" si="30"/>
        <v>22140</v>
      </c>
      <c r="O200" s="8">
        <v>75</v>
      </c>
      <c r="P200" s="3"/>
      <c r="Q200" s="25" t="s">
        <v>142</v>
      </c>
      <c r="R200" s="10" t="s">
        <v>387</v>
      </c>
    </row>
    <row r="201" spans="1:20" ht="40.200000000000003" hidden="1" customHeight="1" x14ac:dyDescent="0.25">
      <c r="A201" s="55" t="s">
        <v>410</v>
      </c>
      <c r="B201" s="55"/>
      <c r="C201" s="55"/>
      <c r="D201" s="55"/>
      <c r="E201" s="55"/>
      <c r="F201" s="13"/>
      <c r="G201" s="13"/>
      <c r="H201" s="13">
        <f>SUM(H199:H200)</f>
        <v>41139.4</v>
      </c>
      <c r="I201" s="13">
        <f t="shared" ref="I201:N201" si="38">SUM(I199:I200)</f>
        <v>3960.6000000000004</v>
      </c>
      <c r="J201" s="13">
        <f t="shared" si="38"/>
        <v>45100</v>
      </c>
      <c r="K201" s="13">
        <f t="shared" si="38"/>
        <v>0</v>
      </c>
      <c r="L201" s="13">
        <f t="shared" si="38"/>
        <v>0</v>
      </c>
      <c r="M201" s="13">
        <f t="shared" si="38"/>
        <v>3960.6000000000004</v>
      </c>
      <c r="N201" s="13">
        <f t="shared" si="38"/>
        <v>45100</v>
      </c>
      <c r="O201" s="33"/>
      <c r="P201" s="34"/>
      <c r="Q201" s="32"/>
      <c r="R201" s="35"/>
    </row>
    <row r="202" spans="1:20" ht="79.95" customHeight="1" x14ac:dyDescent="0.3">
      <c r="A202" s="12">
        <v>184</v>
      </c>
      <c r="B202" s="50" t="s">
        <v>193</v>
      </c>
      <c r="C202" s="51" t="s">
        <v>406</v>
      </c>
      <c r="D202" s="6" t="s">
        <v>405</v>
      </c>
      <c r="E202" s="18" t="s">
        <v>55</v>
      </c>
      <c r="F202" s="7">
        <v>0</v>
      </c>
      <c r="G202" s="15">
        <f>27300*90%</f>
        <v>24570</v>
      </c>
      <c r="H202" s="7">
        <f t="shared" si="26"/>
        <v>24570</v>
      </c>
      <c r="I202" s="15">
        <f>27300*10%</f>
        <v>2730</v>
      </c>
      <c r="J202" s="7">
        <f t="shared" si="29"/>
        <v>27300</v>
      </c>
      <c r="K202" s="7">
        <v>0</v>
      </c>
      <c r="L202" s="7">
        <v>0</v>
      </c>
      <c r="M202" s="7">
        <f t="shared" si="35"/>
        <v>2730</v>
      </c>
      <c r="N202" s="7">
        <f t="shared" si="30"/>
        <v>27300</v>
      </c>
      <c r="O202" s="8">
        <v>90.14</v>
      </c>
      <c r="P202" s="3"/>
      <c r="Q202" s="25" t="s">
        <v>142</v>
      </c>
      <c r="R202" s="17" t="s">
        <v>388</v>
      </c>
      <c r="S202" s="47">
        <f>N202/0.78</f>
        <v>35000</v>
      </c>
      <c r="T202" s="47">
        <f>S202*0.22</f>
        <v>7700</v>
      </c>
    </row>
    <row r="203" spans="1:20" ht="79.95" customHeight="1" x14ac:dyDescent="0.3">
      <c r="A203" s="12">
        <v>185</v>
      </c>
      <c r="B203" s="50"/>
      <c r="C203" s="51"/>
      <c r="D203" s="6" t="s">
        <v>408</v>
      </c>
      <c r="E203" s="18" t="s">
        <v>72</v>
      </c>
      <c r="F203" s="7"/>
      <c r="G203" s="7"/>
      <c r="H203" s="40">
        <f t="shared" si="26"/>
        <v>0</v>
      </c>
      <c r="I203" s="40"/>
      <c r="J203" s="40">
        <f t="shared" si="29"/>
        <v>0</v>
      </c>
      <c r="K203" s="40"/>
      <c r="L203" s="40"/>
      <c r="M203" s="40">
        <f t="shared" si="35"/>
        <v>0</v>
      </c>
      <c r="N203" s="40">
        <f t="shared" si="30"/>
        <v>0</v>
      </c>
      <c r="O203" s="19">
        <v>0</v>
      </c>
      <c r="P203" s="2"/>
      <c r="Q203" s="12"/>
      <c r="R203" s="10" t="s">
        <v>338</v>
      </c>
      <c r="S203" s="47"/>
      <c r="T203" s="47"/>
    </row>
    <row r="204" spans="1:20" ht="79.95" customHeight="1" x14ac:dyDescent="0.3">
      <c r="A204" s="12">
        <v>186</v>
      </c>
      <c r="B204" s="50"/>
      <c r="C204" s="51"/>
      <c r="D204" s="6" t="s">
        <v>337</v>
      </c>
      <c r="E204" s="18" t="s">
        <v>72</v>
      </c>
      <c r="F204" s="7"/>
      <c r="G204" s="7"/>
      <c r="H204" s="40">
        <f t="shared" si="26"/>
        <v>0</v>
      </c>
      <c r="I204" s="40"/>
      <c r="J204" s="40">
        <f t="shared" ref="J204:J213" si="39">SUM(F204:G204,I204)</f>
        <v>0</v>
      </c>
      <c r="K204" s="40"/>
      <c r="L204" s="40"/>
      <c r="M204" s="40">
        <f t="shared" si="35"/>
        <v>0</v>
      </c>
      <c r="N204" s="40">
        <f t="shared" ref="N204:N213" si="40">SUM(F204,G204,I204,K204,L204)</f>
        <v>0</v>
      </c>
      <c r="O204" s="19">
        <v>0</v>
      </c>
      <c r="P204" s="2"/>
      <c r="Q204" s="12"/>
      <c r="R204" s="10" t="s">
        <v>338</v>
      </c>
      <c r="S204" s="47"/>
      <c r="T204" s="47"/>
    </row>
    <row r="205" spans="1:20" ht="79.95" customHeight="1" x14ac:dyDescent="0.3">
      <c r="A205" s="12">
        <v>187</v>
      </c>
      <c r="B205" s="50"/>
      <c r="C205" s="51" t="s">
        <v>44</v>
      </c>
      <c r="D205" s="6" t="s">
        <v>407</v>
      </c>
      <c r="E205" s="12" t="s">
        <v>42</v>
      </c>
      <c r="F205" s="7">
        <v>0</v>
      </c>
      <c r="G205" s="15">
        <f>31200*90%</f>
        <v>28080</v>
      </c>
      <c r="H205" s="7">
        <f t="shared" si="26"/>
        <v>28080</v>
      </c>
      <c r="I205" s="15">
        <f>31200*10%</f>
        <v>3120</v>
      </c>
      <c r="J205" s="7">
        <f t="shared" si="39"/>
        <v>31200</v>
      </c>
      <c r="K205" s="7">
        <v>0</v>
      </c>
      <c r="L205" s="7">
        <v>0</v>
      </c>
      <c r="M205" s="7">
        <f t="shared" si="35"/>
        <v>3120</v>
      </c>
      <c r="N205" s="7">
        <f t="shared" si="40"/>
        <v>31200</v>
      </c>
      <c r="O205" s="8">
        <v>80</v>
      </c>
      <c r="P205" s="3"/>
      <c r="Q205" s="25" t="s">
        <v>142</v>
      </c>
      <c r="R205" s="10" t="s">
        <v>372</v>
      </c>
      <c r="S205" s="47">
        <f>N205/0.78</f>
        <v>40000</v>
      </c>
      <c r="T205" s="47">
        <f>S205*0.22</f>
        <v>8800</v>
      </c>
    </row>
    <row r="206" spans="1:20" ht="79.95" customHeight="1" x14ac:dyDescent="0.3">
      <c r="A206" s="12">
        <v>188</v>
      </c>
      <c r="B206" s="50"/>
      <c r="C206" s="51"/>
      <c r="D206" s="6" t="s">
        <v>339</v>
      </c>
      <c r="E206" s="12" t="s">
        <v>72</v>
      </c>
      <c r="F206" s="7"/>
      <c r="G206" s="7"/>
      <c r="H206" s="40">
        <f t="shared" si="26"/>
        <v>0</v>
      </c>
      <c r="I206" s="40"/>
      <c r="J206" s="40">
        <f t="shared" si="39"/>
        <v>0</v>
      </c>
      <c r="K206" s="40"/>
      <c r="L206" s="40"/>
      <c r="M206" s="40">
        <f t="shared" si="35"/>
        <v>0</v>
      </c>
      <c r="N206" s="40">
        <f t="shared" si="40"/>
        <v>0</v>
      </c>
      <c r="O206" s="19">
        <v>0</v>
      </c>
      <c r="P206" s="2"/>
      <c r="Q206" s="12"/>
      <c r="R206" s="10" t="s">
        <v>341</v>
      </c>
      <c r="S206" s="47"/>
      <c r="T206" s="47"/>
    </row>
    <row r="207" spans="1:20" ht="49.95" customHeight="1" x14ac:dyDescent="0.3">
      <c r="A207" s="12">
        <v>189</v>
      </c>
      <c r="B207" s="50"/>
      <c r="C207" s="51"/>
      <c r="D207" s="6" t="s">
        <v>340</v>
      </c>
      <c r="E207" s="12" t="s">
        <v>72</v>
      </c>
      <c r="F207" s="7"/>
      <c r="G207" s="7"/>
      <c r="H207" s="40">
        <f t="shared" si="26"/>
        <v>0</v>
      </c>
      <c r="I207" s="40"/>
      <c r="J207" s="40">
        <f t="shared" si="39"/>
        <v>0</v>
      </c>
      <c r="K207" s="40"/>
      <c r="L207" s="40"/>
      <c r="M207" s="40">
        <f t="shared" si="35"/>
        <v>0</v>
      </c>
      <c r="N207" s="40">
        <f t="shared" si="40"/>
        <v>0</v>
      </c>
      <c r="O207" s="19">
        <v>0</v>
      </c>
      <c r="P207" s="2"/>
      <c r="Q207" s="12"/>
      <c r="R207" s="10" t="s">
        <v>342</v>
      </c>
      <c r="S207" s="47"/>
      <c r="T207" s="47"/>
    </row>
    <row r="208" spans="1:20" ht="79.95" customHeight="1" x14ac:dyDescent="0.3">
      <c r="A208" s="43">
        <v>190</v>
      </c>
      <c r="B208" s="52" t="s">
        <v>194</v>
      </c>
      <c r="C208" s="30" t="s">
        <v>45</v>
      </c>
      <c r="D208" s="24" t="s">
        <v>409</v>
      </c>
      <c r="E208" s="12" t="s">
        <v>42</v>
      </c>
      <c r="F208" s="7">
        <v>0</v>
      </c>
      <c r="G208" s="15">
        <f>42900*90%</f>
        <v>38610</v>
      </c>
      <c r="H208" s="7">
        <f t="shared" si="26"/>
        <v>38610</v>
      </c>
      <c r="I208" s="15">
        <f>42900*10%</f>
        <v>4290</v>
      </c>
      <c r="J208" s="7">
        <f t="shared" si="39"/>
        <v>42900</v>
      </c>
      <c r="K208" s="7">
        <v>0</v>
      </c>
      <c r="L208" s="7">
        <v>0</v>
      </c>
      <c r="M208" s="7">
        <f t="shared" si="35"/>
        <v>4290</v>
      </c>
      <c r="N208" s="7">
        <f t="shared" si="40"/>
        <v>42900</v>
      </c>
      <c r="O208" s="8">
        <v>69.290000000000006</v>
      </c>
      <c r="P208" s="3"/>
      <c r="Q208" s="25" t="s">
        <v>142</v>
      </c>
      <c r="R208" s="10" t="s">
        <v>372</v>
      </c>
      <c r="S208" s="47">
        <f>N208/0.78</f>
        <v>55000</v>
      </c>
      <c r="T208" s="47">
        <f>S208*0.22</f>
        <v>12100</v>
      </c>
    </row>
    <row r="209" spans="1:18" ht="79.95" customHeight="1" x14ac:dyDescent="0.3">
      <c r="A209" s="12">
        <v>191</v>
      </c>
      <c r="B209" s="52"/>
      <c r="C209" s="51" t="s">
        <v>46</v>
      </c>
      <c r="D209" s="6" t="s">
        <v>343</v>
      </c>
      <c r="E209" s="12" t="s">
        <v>42</v>
      </c>
      <c r="F209" s="7">
        <v>0</v>
      </c>
      <c r="G209" s="15"/>
      <c r="H209" s="40">
        <f t="shared" si="26"/>
        <v>0</v>
      </c>
      <c r="I209" s="15"/>
      <c r="J209" s="7">
        <f t="shared" si="39"/>
        <v>0</v>
      </c>
      <c r="K209" s="7">
        <v>0</v>
      </c>
      <c r="L209" s="7">
        <v>0</v>
      </c>
      <c r="M209" s="40">
        <f t="shared" si="35"/>
        <v>0</v>
      </c>
      <c r="N209" s="7">
        <f t="shared" si="40"/>
        <v>0</v>
      </c>
      <c r="O209" s="8">
        <v>55.29</v>
      </c>
      <c r="P209" s="3"/>
      <c r="Q209" s="12"/>
      <c r="R209" s="10" t="s">
        <v>373</v>
      </c>
    </row>
    <row r="210" spans="1:18" ht="79.95" customHeight="1" x14ac:dyDescent="0.3">
      <c r="A210" s="12">
        <v>192</v>
      </c>
      <c r="B210" s="52"/>
      <c r="C210" s="51"/>
      <c r="D210" s="6" t="s">
        <v>344</v>
      </c>
      <c r="E210" s="12" t="s">
        <v>72</v>
      </c>
      <c r="F210" s="7"/>
      <c r="G210" s="7"/>
      <c r="H210" s="40">
        <f t="shared" si="26"/>
        <v>0</v>
      </c>
      <c r="I210" s="40"/>
      <c r="J210" s="40">
        <f t="shared" si="39"/>
        <v>0</v>
      </c>
      <c r="K210" s="40"/>
      <c r="L210" s="40"/>
      <c r="M210" s="40">
        <f t="shared" si="35"/>
        <v>0</v>
      </c>
      <c r="N210" s="40">
        <f t="shared" si="40"/>
        <v>0</v>
      </c>
      <c r="O210" s="19">
        <v>0</v>
      </c>
      <c r="P210" s="2"/>
      <c r="Q210" s="12"/>
      <c r="R210" s="10" t="s">
        <v>338</v>
      </c>
    </row>
    <row r="211" spans="1:18" ht="79.95" customHeight="1" x14ac:dyDescent="0.3">
      <c r="A211" s="12">
        <v>193</v>
      </c>
      <c r="B211" s="52"/>
      <c r="C211" s="22" t="s">
        <v>108</v>
      </c>
      <c r="D211" s="6" t="s">
        <v>108</v>
      </c>
      <c r="E211" s="12" t="s">
        <v>76</v>
      </c>
      <c r="F211" s="7"/>
      <c r="G211" s="7"/>
      <c r="H211" s="40">
        <f t="shared" ref="H211:H213" si="41">SUM(F211:G211)</f>
        <v>0</v>
      </c>
      <c r="I211" s="40"/>
      <c r="J211" s="40">
        <f t="shared" si="39"/>
        <v>0</v>
      </c>
      <c r="K211" s="40"/>
      <c r="L211" s="40"/>
      <c r="M211" s="40">
        <f t="shared" si="35"/>
        <v>0</v>
      </c>
      <c r="N211" s="40">
        <f t="shared" si="40"/>
        <v>0</v>
      </c>
      <c r="O211" s="19">
        <v>0</v>
      </c>
      <c r="P211" s="2"/>
      <c r="Q211" s="12"/>
      <c r="R211" s="10" t="s">
        <v>345</v>
      </c>
    </row>
    <row r="212" spans="1:18" ht="79.95" customHeight="1" x14ac:dyDescent="0.3">
      <c r="A212" s="12">
        <v>194</v>
      </c>
      <c r="B212" s="52"/>
      <c r="C212" s="54" t="s">
        <v>159</v>
      </c>
      <c r="D212" s="6" t="s">
        <v>346</v>
      </c>
      <c r="E212" s="12" t="s">
        <v>76</v>
      </c>
      <c r="F212" s="7"/>
      <c r="G212" s="7"/>
      <c r="H212" s="40">
        <f t="shared" si="41"/>
        <v>0</v>
      </c>
      <c r="I212" s="40"/>
      <c r="J212" s="40">
        <f t="shared" si="39"/>
        <v>0</v>
      </c>
      <c r="K212" s="40"/>
      <c r="L212" s="40"/>
      <c r="M212" s="40">
        <f t="shared" si="35"/>
        <v>0</v>
      </c>
      <c r="N212" s="40">
        <f t="shared" si="40"/>
        <v>0</v>
      </c>
      <c r="O212" s="19">
        <v>0</v>
      </c>
      <c r="P212" s="2"/>
      <c r="Q212" s="12"/>
      <c r="R212" s="10" t="s">
        <v>345</v>
      </c>
    </row>
    <row r="213" spans="1:18" ht="79.95" customHeight="1" x14ac:dyDescent="0.3">
      <c r="A213" s="12">
        <v>195</v>
      </c>
      <c r="B213" s="53"/>
      <c r="C213" s="49"/>
      <c r="D213" s="6" t="s">
        <v>347</v>
      </c>
      <c r="E213" s="12" t="s">
        <v>76</v>
      </c>
      <c r="F213" s="7"/>
      <c r="G213" s="7"/>
      <c r="H213" s="40">
        <f t="shared" si="41"/>
        <v>0</v>
      </c>
      <c r="I213" s="40"/>
      <c r="J213" s="40">
        <f t="shared" si="39"/>
        <v>0</v>
      </c>
      <c r="K213" s="40"/>
      <c r="L213" s="40"/>
      <c r="M213" s="40">
        <f t="shared" si="35"/>
        <v>0</v>
      </c>
      <c r="N213" s="40">
        <f t="shared" si="40"/>
        <v>0</v>
      </c>
      <c r="O213" s="19">
        <v>0</v>
      </c>
      <c r="P213" s="2"/>
      <c r="Q213" s="12"/>
      <c r="R213" s="10" t="s">
        <v>345</v>
      </c>
    </row>
    <row r="214" spans="1:18" ht="40.200000000000003" customHeight="1" x14ac:dyDescent="0.3">
      <c r="A214" s="55"/>
      <c r="B214" s="55"/>
      <c r="C214" s="55"/>
      <c r="D214" s="55"/>
      <c r="E214" s="55"/>
      <c r="F214" s="13"/>
      <c r="G214" s="13"/>
      <c r="H214" s="13">
        <f>SUM(H202:H213)</f>
        <v>91260</v>
      </c>
      <c r="I214" s="13">
        <f t="shared" ref="I214:N214" si="42">SUM(I202:I213)</f>
        <v>10140</v>
      </c>
      <c r="J214" s="13">
        <f t="shared" si="42"/>
        <v>101400</v>
      </c>
      <c r="K214" s="13">
        <f t="shared" si="42"/>
        <v>0</v>
      </c>
      <c r="L214" s="13">
        <f t="shared" si="42"/>
        <v>0</v>
      </c>
      <c r="M214" s="13">
        <f t="shared" si="42"/>
        <v>10140</v>
      </c>
      <c r="N214" s="13">
        <f t="shared" si="42"/>
        <v>101400</v>
      </c>
      <c r="O214" s="33"/>
      <c r="P214" s="34"/>
      <c r="Q214" s="32"/>
      <c r="R214" s="35"/>
    </row>
    <row r="215" spans="1:18" ht="66" hidden="1" customHeight="1" x14ac:dyDescent="0.25">
      <c r="A215" s="69" t="s">
        <v>9</v>
      </c>
      <c r="B215" s="69"/>
      <c r="C215" s="69"/>
      <c r="D215" s="69"/>
      <c r="E215" s="69"/>
      <c r="F215" s="7">
        <f t="shared" ref="F215:N215" si="43">SUM(F35,F47,F79,F86,F92,F107,F115,F124,F132,F136,F163,F193,F198,F201,F214)</f>
        <v>0</v>
      </c>
      <c r="G215" s="7">
        <f t="shared" si="43"/>
        <v>0</v>
      </c>
      <c r="H215" s="7">
        <f t="shared" si="43"/>
        <v>3661918.8</v>
      </c>
      <c r="I215" s="7">
        <f t="shared" si="43"/>
        <v>1713299.2000000002</v>
      </c>
      <c r="J215" s="7">
        <f t="shared" si="43"/>
        <v>5375218</v>
      </c>
      <c r="K215" s="7">
        <f t="shared" si="43"/>
        <v>143345.60000000001</v>
      </c>
      <c r="L215" s="7">
        <f t="shared" si="43"/>
        <v>102880</v>
      </c>
      <c r="M215" s="7">
        <f t="shared" si="43"/>
        <v>1959524.8000000003</v>
      </c>
      <c r="N215" s="7">
        <f t="shared" si="43"/>
        <v>5621443.5999999996</v>
      </c>
      <c r="O215" s="67"/>
      <c r="P215" s="67"/>
      <c r="Q215" s="67"/>
      <c r="R215" s="67"/>
    </row>
    <row r="219" spans="1:18" ht="40.200000000000003" customHeight="1" x14ac:dyDescent="0.3"/>
    <row r="220" spans="1:18" ht="40.200000000000003" customHeight="1" x14ac:dyDescent="0.3"/>
    <row r="221" spans="1:18" ht="40.200000000000003" customHeight="1" x14ac:dyDescent="0.3"/>
    <row r="222" spans="1:18" ht="40.200000000000003" customHeight="1" x14ac:dyDescent="0.3"/>
    <row r="223" spans="1:18" ht="40.200000000000003" customHeight="1" x14ac:dyDescent="0.3"/>
    <row r="224" spans="1:18" ht="40.200000000000003" customHeight="1" x14ac:dyDescent="0.3"/>
    <row r="225" ht="40.200000000000003" customHeight="1" x14ac:dyDescent="0.3"/>
    <row r="226" ht="40.200000000000003" customHeight="1" x14ac:dyDescent="0.3"/>
  </sheetData>
  <sortState ref="A5:U199">
    <sortCondition ref="B5:B199" customList="新北市,桃園市,新竹市,新竹縣,苗栗縣,台中市,南投市,彰化縣,雲林縣,嘉義縣,台南市,高雄市,屏東縣,宜蘭縣,金門縣"/>
    <sortCondition descending="1" ref="O5:O199"/>
  </sortState>
  <mergeCells count="103">
    <mergeCell ref="O215:R215"/>
    <mergeCell ref="C98:C103"/>
    <mergeCell ref="C104:C106"/>
    <mergeCell ref="C120:C123"/>
    <mergeCell ref="B5:B12"/>
    <mergeCell ref="B13:B21"/>
    <mergeCell ref="B22:B30"/>
    <mergeCell ref="B31:B34"/>
    <mergeCell ref="A3:A4"/>
    <mergeCell ref="B36:B39"/>
    <mergeCell ref="C40:C41"/>
    <mergeCell ref="C194:C196"/>
    <mergeCell ref="A215:E215"/>
    <mergeCell ref="B40:B46"/>
    <mergeCell ref="C48:C56"/>
    <mergeCell ref="B48:B56"/>
    <mergeCell ref="C57:C60"/>
    <mergeCell ref="B57:B65"/>
    <mergeCell ref="C61:C65"/>
    <mergeCell ref="B199:B200"/>
    <mergeCell ref="C205:C207"/>
    <mergeCell ref="C209:C210"/>
    <mergeCell ref="B95:B103"/>
    <mergeCell ref="B104:B106"/>
    <mergeCell ref="P3:P4"/>
    <mergeCell ref="R3:R4"/>
    <mergeCell ref="F3:N3"/>
    <mergeCell ref="B3:B4"/>
    <mergeCell ref="C3:C4"/>
    <mergeCell ref="D3:D4"/>
    <mergeCell ref="O3:O4"/>
    <mergeCell ref="Q3:Q4"/>
    <mergeCell ref="E3:E4"/>
    <mergeCell ref="A1:R2"/>
    <mergeCell ref="B108:B113"/>
    <mergeCell ref="B66:B74"/>
    <mergeCell ref="B75:B78"/>
    <mergeCell ref="C170:C178"/>
    <mergeCell ref="B164:B169"/>
    <mergeCell ref="B170:B178"/>
    <mergeCell ref="C5:C7"/>
    <mergeCell ref="C8:C11"/>
    <mergeCell ref="C17:C20"/>
    <mergeCell ref="C13:C16"/>
    <mergeCell ref="C22:C26"/>
    <mergeCell ref="C27:C29"/>
    <mergeCell ref="C31:C34"/>
    <mergeCell ref="C36:C38"/>
    <mergeCell ref="C42:C44"/>
    <mergeCell ref="C45:C46"/>
    <mergeCell ref="C68:C71"/>
    <mergeCell ref="C95:C97"/>
    <mergeCell ref="C108:C113"/>
    <mergeCell ref="C66:C67"/>
    <mergeCell ref="C72:C74"/>
    <mergeCell ref="C75:C78"/>
    <mergeCell ref="B134:B135"/>
    <mergeCell ref="C134:C135"/>
    <mergeCell ref="A214:E214"/>
    <mergeCell ref="C179:C183"/>
    <mergeCell ref="A35:E35"/>
    <mergeCell ref="A47:E47"/>
    <mergeCell ref="A79:E79"/>
    <mergeCell ref="A86:E86"/>
    <mergeCell ref="A92:E92"/>
    <mergeCell ref="A107:E107"/>
    <mergeCell ref="A115:E115"/>
    <mergeCell ref="A124:E124"/>
    <mergeCell ref="A132:E132"/>
    <mergeCell ref="B87:B91"/>
    <mergeCell ref="B80:B84"/>
    <mergeCell ref="C82:C84"/>
    <mergeCell ref="C87:C88"/>
    <mergeCell ref="C116:C118"/>
    <mergeCell ref="B116:B123"/>
    <mergeCell ref="B125:B131"/>
    <mergeCell ref="C125:C130"/>
    <mergeCell ref="B93:B94"/>
    <mergeCell ref="C93:C94"/>
    <mergeCell ref="B179:B187"/>
    <mergeCell ref="C184:C187"/>
    <mergeCell ref="C188:C191"/>
    <mergeCell ref="B194:B197"/>
    <mergeCell ref="B202:B207"/>
    <mergeCell ref="C202:C204"/>
    <mergeCell ref="B208:B213"/>
    <mergeCell ref="C212:C213"/>
    <mergeCell ref="A136:E136"/>
    <mergeCell ref="A163:E163"/>
    <mergeCell ref="A193:E193"/>
    <mergeCell ref="A198:E198"/>
    <mergeCell ref="A201:E201"/>
    <mergeCell ref="B137:B142"/>
    <mergeCell ref="C137:C142"/>
    <mergeCell ref="B188:B192"/>
    <mergeCell ref="B143:B151"/>
    <mergeCell ref="C143:C151"/>
    <mergeCell ref="C152:C153"/>
    <mergeCell ref="B152:B160"/>
    <mergeCell ref="C154:C157"/>
    <mergeCell ref="C158:C160"/>
    <mergeCell ref="B161:B162"/>
    <mergeCell ref="C164:C169"/>
  </mergeCells>
  <phoneticPr fontId="1" type="noConversion"/>
  <printOptions horizontalCentered="1"/>
  <pageMargins left="0.11811023622047245" right="0.11811023622047245" top="0.15748031496062992" bottom="0.35433070866141736" header="0.31496062992125984" footer="0.31496062992125984"/>
  <pageSetup paperSize="8" orientation="landscape"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核定情形總表</vt:lpstr>
      <vt:lpstr>核定情形總表!Print_Area</vt:lpstr>
      <vt:lpstr>核定情形總表!Print_Titles</vt:lpstr>
    </vt:vector>
  </TitlesOfParts>
  <Company>WRA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賴烱賓</dc:creator>
  <cp:lastModifiedBy>洪嬿樺</cp:lastModifiedBy>
  <cp:lastPrinted>2017-10-06T06:26:42Z</cp:lastPrinted>
  <dcterms:created xsi:type="dcterms:W3CDTF">2017-07-13T07:30:10Z</dcterms:created>
  <dcterms:modified xsi:type="dcterms:W3CDTF">2020-06-02T06:16:39Z</dcterms:modified>
</cp:coreProperties>
</file>